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5/TO6-Cycle 2 Formula Rate Filing/June Posting/Cost Adjustment Workpapers/"/>
    </mc:Choice>
  </mc:AlternateContent>
  <xr:revisionPtr revIDLastSave="54" documentId="8_{5EEA8409-66FB-401C-94BD-BC3963CC5E46}" xr6:coauthVersionLast="47" xr6:coauthVersionMax="47" xr10:uidLastSave="{F9BCC12D-0765-4A82-881C-428B742AFC42}"/>
  <bookViews>
    <workbookView xWindow="-120" yWindow="-120" windowWidth="29040" windowHeight="15840" tabRatio="820" activeTab="6" xr2:uid="{5FD3E50F-0CAD-4890-957D-2A4BB2A60AFF}"/>
  </bookViews>
  <sheets>
    <sheet name="Pg1 TO5 C4 FERC Adder Refund" sheetId="1" r:id="rId1"/>
    <sheet name="Pg2 BK-1 Comparison TO5 C4" sheetId="4" r:id="rId2"/>
    <sheet name="Pg3 BK-1 TO5 C4_Revised" sheetId="111" r:id="rId3"/>
    <sheet name="Pg4 BK-1 TO5 C4_As Filed" sheetId="110" r:id="rId4"/>
    <sheet name="Pg5 Rev Stmt AV" sheetId="108" r:id="rId5"/>
    <sheet name="Pg6 Stmt AV_As Filed" sheetId="109" r:id="rId6"/>
    <sheet name="Pg7 TO5 C4 Int Calc" sheetId="13" r:id="rId7"/>
    <sheet name="FERC Interest Rates" sheetId="107" r:id="rId8"/>
  </sheets>
  <externalReferences>
    <externalReference r:id="rId9"/>
  </externalReferences>
  <definedNames>
    <definedName name="_xlnm.Print_Area" localSheetId="1">'Pg2 BK-1 Comparison TO5 C4'!$A$2:$K$198</definedName>
    <definedName name="_xlnm.Print_Area" localSheetId="3">'Pg4 BK-1 TO5 C4_As Filed'!$A$2:$H$194</definedName>
    <definedName name="_xlnm.Print_Area" localSheetId="4">'Pg5 Rev Stmt AV'!$A$1:$J$260</definedName>
    <definedName name="_xlnm.Print_Area" localSheetId="5">'Pg6 Stmt AV_As Filed'!$A$2:$J$260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6" i="13" l="1"/>
  <c r="I77" i="13"/>
  <c r="I78" i="13"/>
  <c r="I79" i="13" s="1"/>
  <c r="I80" i="13" s="1"/>
  <c r="I81" i="13" s="1"/>
  <c r="I82" i="13" s="1"/>
  <c r="I83" i="13" s="1"/>
  <c r="I84" i="13" s="1"/>
  <c r="I85" i="13" s="1"/>
  <c r="I86" i="13" s="1"/>
  <c r="I87" i="13" s="1"/>
  <c r="I88" i="13" s="1"/>
  <c r="A76" i="13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E192" i="4"/>
  <c r="E191" i="4"/>
  <c r="E180" i="4"/>
  <c r="E179" i="4"/>
  <c r="E178" i="4"/>
  <c r="E177" i="4"/>
  <c r="E173" i="4"/>
  <c r="E172" i="4"/>
  <c r="E171" i="4"/>
  <c r="E170" i="4"/>
  <c r="E152" i="4"/>
  <c r="E149" i="4"/>
  <c r="E148" i="4"/>
  <c r="E144" i="4"/>
  <c r="E138" i="4"/>
  <c r="E137" i="4"/>
  <c r="E134" i="4"/>
  <c r="E133" i="4"/>
  <c r="E132" i="4"/>
  <c r="E128" i="4"/>
  <c r="E127" i="4"/>
  <c r="E123" i="4"/>
  <c r="E122" i="4"/>
  <c r="E70" i="4"/>
  <c r="E57" i="4"/>
  <c r="E38" i="4"/>
  <c r="E37" i="4"/>
  <c r="E36" i="4"/>
  <c r="E35" i="4"/>
  <c r="E24" i="4"/>
  <c r="E22" i="4"/>
  <c r="E20" i="4"/>
  <c r="E18" i="4"/>
  <c r="E15" i="4"/>
  <c r="E13" i="4"/>
  <c r="E11" i="4"/>
  <c r="G192" i="4"/>
  <c r="G191" i="4"/>
  <c r="G180" i="4"/>
  <c r="G179" i="4"/>
  <c r="G178" i="4"/>
  <c r="G177" i="4"/>
  <c r="G173" i="4"/>
  <c r="G172" i="4"/>
  <c r="G171" i="4"/>
  <c r="G170" i="4"/>
  <c r="G152" i="4"/>
  <c r="G149" i="4"/>
  <c r="G148" i="4"/>
  <c r="G144" i="4"/>
  <c r="G138" i="4"/>
  <c r="G137" i="4"/>
  <c r="G134" i="4"/>
  <c r="G133" i="4"/>
  <c r="G132" i="4"/>
  <c r="G128" i="4"/>
  <c r="G127" i="4"/>
  <c r="G123" i="4"/>
  <c r="G122" i="4"/>
  <c r="G88" i="4"/>
  <c r="G84" i="4"/>
  <c r="G73" i="4"/>
  <c r="G70" i="4"/>
  <c r="G63" i="4"/>
  <c r="G59" i="4"/>
  <c r="G57" i="4"/>
  <c r="G38" i="4"/>
  <c r="G37" i="4"/>
  <c r="G36" i="4"/>
  <c r="G35" i="4"/>
  <c r="G31" i="4"/>
  <c r="G27" i="4"/>
  <c r="G24" i="4"/>
  <c r="G22" i="4"/>
  <c r="G20" i="4"/>
  <c r="G18" i="4"/>
  <c r="G15" i="4"/>
  <c r="G13" i="4"/>
  <c r="G11" i="4"/>
  <c r="B197" i="4"/>
  <c r="B156" i="4"/>
  <c r="B99" i="4"/>
  <c r="B43" i="111"/>
  <c r="B97" i="111" s="1"/>
  <c r="E190" i="111"/>
  <c r="E184" i="111"/>
  <c r="E116" i="111" s="1"/>
  <c r="E183" i="111"/>
  <c r="E182" i="111"/>
  <c r="E114" i="111" s="1"/>
  <c r="E181" i="111"/>
  <c r="E113" i="111" s="1"/>
  <c r="E178" i="111"/>
  <c r="E171" i="111"/>
  <c r="A168" i="111"/>
  <c r="A169" i="111" s="1"/>
  <c r="A170" i="111" s="1"/>
  <c r="A171" i="111" s="1"/>
  <c r="A172" i="111" s="1"/>
  <c r="A173" i="111" s="1"/>
  <c r="A174" i="111" s="1"/>
  <c r="A175" i="111" s="1"/>
  <c r="A176" i="111" s="1"/>
  <c r="A177" i="111" s="1"/>
  <c r="A178" i="111" s="1"/>
  <c r="A179" i="111" s="1"/>
  <c r="A180" i="111" s="1"/>
  <c r="A181" i="111" s="1"/>
  <c r="A182" i="111" s="1"/>
  <c r="A183" i="111" s="1"/>
  <c r="A184" i="111" s="1"/>
  <c r="A185" i="111" s="1"/>
  <c r="A186" i="111" s="1"/>
  <c r="A187" i="111" s="1"/>
  <c r="A188" i="111" s="1"/>
  <c r="A189" i="111" s="1"/>
  <c r="A190" i="111" s="1"/>
  <c r="A167" i="111"/>
  <c r="H166" i="111"/>
  <c r="H167" i="111" s="1"/>
  <c r="H168" i="111" s="1"/>
  <c r="H169" i="111" s="1"/>
  <c r="H170" i="111" s="1"/>
  <c r="H171" i="111" s="1"/>
  <c r="H172" i="111" s="1"/>
  <c r="H173" i="111" s="1"/>
  <c r="H174" i="111" s="1"/>
  <c r="H175" i="111" s="1"/>
  <c r="H176" i="111" s="1"/>
  <c r="H177" i="111" s="1"/>
  <c r="H178" i="111" s="1"/>
  <c r="H179" i="111" s="1"/>
  <c r="H180" i="111" s="1"/>
  <c r="H181" i="111" s="1"/>
  <c r="H182" i="111" s="1"/>
  <c r="H183" i="111" s="1"/>
  <c r="H184" i="111" s="1"/>
  <c r="H185" i="111" s="1"/>
  <c r="H186" i="111" s="1"/>
  <c r="H187" i="111" s="1"/>
  <c r="H188" i="111" s="1"/>
  <c r="H189" i="111" s="1"/>
  <c r="H190" i="111" s="1"/>
  <c r="B160" i="111"/>
  <c r="E148" i="111"/>
  <c r="E75" i="111" s="1"/>
  <c r="E77" i="111" s="1"/>
  <c r="E141" i="111"/>
  <c r="E143" i="111" s="1"/>
  <c r="E133" i="111"/>
  <c r="E127" i="111"/>
  <c r="E122" i="111"/>
  <c r="E115" i="111"/>
  <c r="A114" i="111"/>
  <c r="A115" i="111" s="1"/>
  <c r="A116" i="111" s="1"/>
  <c r="A117" i="111" s="1"/>
  <c r="A118" i="111" s="1"/>
  <c r="A119" i="111" s="1"/>
  <c r="A120" i="111" s="1"/>
  <c r="A121" i="111" s="1"/>
  <c r="A122" i="111" s="1"/>
  <c r="A123" i="111" s="1"/>
  <c r="A124" i="111" s="1"/>
  <c r="A125" i="111" s="1"/>
  <c r="A126" i="111" s="1"/>
  <c r="A127" i="111" s="1"/>
  <c r="A128" i="111" s="1"/>
  <c r="A129" i="111" s="1"/>
  <c r="A130" i="111" s="1"/>
  <c r="A131" i="111" s="1"/>
  <c r="A132" i="111" s="1"/>
  <c r="A133" i="111" s="1"/>
  <c r="A134" i="111" s="1"/>
  <c r="A135" i="111" s="1"/>
  <c r="A136" i="111" s="1"/>
  <c r="A137" i="111" s="1"/>
  <c r="A138" i="111" s="1"/>
  <c r="A139" i="111" s="1"/>
  <c r="A140" i="111" s="1"/>
  <c r="A141" i="111" s="1"/>
  <c r="A142" i="111" s="1"/>
  <c r="A143" i="111" s="1"/>
  <c r="A144" i="111" s="1"/>
  <c r="A145" i="111" s="1"/>
  <c r="A146" i="111" s="1"/>
  <c r="A147" i="111" s="1"/>
  <c r="A148" i="111" s="1"/>
  <c r="A149" i="111" s="1"/>
  <c r="A150" i="111" s="1"/>
  <c r="A113" i="111"/>
  <c r="H112" i="111"/>
  <c r="H113" i="111" s="1"/>
  <c r="H114" i="111" s="1"/>
  <c r="H115" i="111" s="1"/>
  <c r="H116" i="111" s="1"/>
  <c r="H117" i="111" s="1"/>
  <c r="H118" i="111" s="1"/>
  <c r="H119" i="111" s="1"/>
  <c r="H120" i="111" s="1"/>
  <c r="H121" i="111" s="1"/>
  <c r="H122" i="111" s="1"/>
  <c r="H123" i="111" s="1"/>
  <c r="H124" i="111" s="1"/>
  <c r="H125" i="111" s="1"/>
  <c r="H126" i="111" s="1"/>
  <c r="H127" i="111" s="1"/>
  <c r="H128" i="111" s="1"/>
  <c r="H129" i="111" s="1"/>
  <c r="H130" i="111" s="1"/>
  <c r="H131" i="111" s="1"/>
  <c r="H132" i="111" s="1"/>
  <c r="H133" i="111" s="1"/>
  <c r="H134" i="111" s="1"/>
  <c r="H135" i="111" s="1"/>
  <c r="H136" i="111" s="1"/>
  <c r="H137" i="111" s="1"/>
  <c r="H138" i="111" s="1"/>
  <c r="H139" i="111" s="1"/>
  <c r="H140" i="111" s="1"/>
  <c r="H141" i="111" s="1"/>
  <c r="H142" i="111" s="1"/>
  <c r="H143" i="111" s="1"/>
  <c r="H144" i="111" s="1"/>
  <c r="H145" i="111" s="1"/>
  <c r="H146" i="111" s="1"/>
  <c r="H147" i="111" s="1"/>
  <c r="H148" i="111" s="1"/>
  <c r="H149" i="111" s="1"/>
  <c r="H150" i="111" s="1"/>
  <c r="B106" i="111"/>
  <c r="E86" i="111"/>
  <c r="E82" i="111"/>
  <c r="H57" i="111"/>
  <c r="H58" i="111" s="1"/>
  <c r="H59" i="111" s="1"/>
  <c r="H60" i="111" s="1"/>
  <c r="H61" i="111" s="1"/>
  <c r="H62" i="111" s="1"/>
  <c r="H63" i="111" s="1"/>
  <c r="H64" i="111" s="1"/>
  <c r="H65" i="111" s="1"/>
  <c r="H66" i="111" s="1"/>
  <c r="H67" i="111" s="1"/>
  <c r="H68" i="111" s="1"/>
  <c r="H69" i="111" s="1"/>
  <c r="H70" i="111" s="1"/>
  <c r="H71" i="111" s="1"/>
  <c r="H72" i="111" s="1"/>
  <c r="H73" i="111" s="1"/>
  <c r="H74" i="111" s="1"/>
  <c r="H75" i="111" s="1"/>
  <c r="H76" i="111" s="1"/>
  <c r="H77" i="111" s="1"/>
  <c r="H78" i="111" s="1"/>
  <c r="H79" i="111" s="1"/>
  <c r="H80" i="111" s="1"/>
  <c r="H81" i="111" s="1"/>
  <c r="H82" i="111" s="1"/>
  <c r="H83" i="111" s="1"/>
  <c r="H84" i="111" s="1"/>
  <c r="H85" i="111" s="1"/>
  <c r="H86" i="111" s="1"/>
  <c r="H87" i="111" s="1"/>
  <c r="H88" i="111" s="1"/>
  <c r="H89" i="111" s="1"/>
  <c r="H90" i="111" s="1"/>
  <c r="H91" i="111" s="1"/>
  <c r="H92" i="111" s="1"/>
  <c r="H93" i="111" s="1"/>
  <c r="H94" i="111" s="1"/>
  <c r="A57" i="111"/>
  <c r="A58" i="111" s="1"/>
  <c r="A59" i="111" s="1"/>
  <c r="A60" i="111" s="1"/>
  <c r="A61" i="111" s="1"/>
  <c r="A62" i="111" s="1"/>
  <c r="A63" i="111" s="1"/>
  <c r="A64" i="111" s="1"/>
  <c r="A65" i="111" s="1"/>
  <c r="A66" i="111" s="1"/>
  <c r="A67" i="111" s="1"/>
  <c r="A68" i="111" s="1"/>
  <c r="A69" i="111" s="1"/>
  <c r="A70" i="111" s="1"/>
  <c r="A71" i="111" s="1"/>
  <c r="A72" i="111" s="1"/>
  <c r="A73" i="111" s="1"/>
  <c r="A74" i="111" s="1"/>
  <c r="A75" i="111" s="1"/>
  <c r="A76" i="111" s="1"/>
  <c r="A77" i="111" s="1"/>
  <c r="A78" i="111" s="1"/>
  <c r="A79" i="111" s="1"/>
  <c r="A80" i="111" s="1"/>
  <c r="A81" i="111" s="1"/>
  <c r="A82" i="111" s="1"/>
  <c r="A83" i="111" s="1"/>
  <c r="A84" i="111" s="1"/>
  <c r="A85" i="111" s="1"/>
  <c r="A86" i="111" s="1"/>
  <c r="A87" i="111" s="1"/>
  <c r="A88" i="111" s="1"/>
  <c r="A89" i="111" s="1"/>
  <c r="A90" i="111" s="1"/>
  <c r="A91" i="111" s="1"/>
  <c r="A92" i="111" s="1"/>
  <c r="A93" i="111" s="1"/>
  <c r="A94" i="111" s="1"/>
  <c r="H56" i="111"/>
  <c r="B50" i="111"/>
  <c r="A32" i="111"/>
  <c r="A33" i="111" s="1"/>
  <c r="A34" i="111" s="1"/>
  <c r="A35" i="111" s="1"/>
  <c r="A36" i="111" s="1"/>
  <c r="A37" i="111" s="1"/>
  <c r="A38" i="111" s="1"/>
  <c r="A39" i="111" s="1"/>
  <c r="A40" i="111" s="1"/>
  <c r="E16" i="111"/>
  <c r="E25" i="111" s="1"/>
  <c r="A13" i="111"/>
  <c r="A14" i="111" s="1"/>
  <c r="A15" i="111" s="1"/>
  <c r="A16" i="111" s="1"/>
  <c r="A17" i="111" s="1"/>
  <c r="A18" i="111" s="1"/>
  <c r="A19" i="111" s="1"/>
  <c r="A20" i="111" s="1"/>
  <c r="A21" i="111" s="1"/>
  <c r="A22" i="111" s="1"/>
  <c r="A23" i="111" s="1"/>
  <c r="A24" i="111" s="1"/>
  <c r="A25" i="111" s="1"/>
  <c r="A26" i="111" s="1"/>
  <c r="A27" i="111" s="1"/>
  <c r="A28" i="111" s="1"/>
  <c r="A29" i="111" s="1"/>
  <c r="A30" i="111" s="1"/>
  <c r="A31" i="111" s="1"/>
  <c r="A12" i="111"/>
  <c r="H11" i="111"/>
  <c r="H12" i="111" s="1"/>
  <c r="H13" i="111" s="1"/>
  <c r="H14" i="111" s="1"/>
  <c r="H15" i="111" s="1"/>
  <c r="H16" i="111" s="1"/>
  <c r="H17" i="111" s="1"/>
  <c r="H18" i="111" s="1"/>
  <c r="H19" i="111" s="1"/>
  <c r="H20" i="111" s="1"/>
  <c r="H21" i="111" s="1"/>
  <c r="H22" i="111" s="1"/>
  <c r="H23" i="111" s="1"/>
  <c r="H24" i="111" s="1"/>
  <c r="H25" i="111" s="1"/>
  <c r="H26" i="111" s="1"/>
  <c r="H27" i="111" s="1"/>
  <c r="H28" i="111" s="1"/>
  <c r="H29" i="111" s="1"/>
  <c r="H30" i="111" s="1"/>
  <c r="H31" i="111" s="1"/>
  <c r="H32" i="111" s="1"/>
  <c r="H33" i="111" s="1"/>
  <c r="H34" i="111" s="1"/>
  <c r="H35" i="111" s="1"/>
  <c r="H36" i="111" s="1"/>
  <c r="H37" i="111" s="1"/>
  <c r="H38" i="111" s="1"/>
  <c r="H39" i="111" s="1"/>
  <c r="H40" i="111" s="1"/>
  <c r="E191" i="110"/>
  <c r="E185" i="110"/>
  <c r="E117" i="110" s="1"/>
  <c r="E184" i="110"/>
  <c r="E183" i="110"/>
  <c r="E182" i="110"/>
  <c r="E114" i="110" s="1"/>
  <c r="E179" i="110"/>
  <c r="E172" i="110"/>
  <c r="A168" i="110"/>
  <c r="A169" i="110" s="1"/>
  <c r="A170" i="110" s="1"/>
  <c r="A171" i="110" s="1"/>
  <c r="A172" i="110" s="1"/>
  <c r="A173" i="110" s="1"/>
  <c r="A174" i="110" s="1"/>
  <c r="A175" i="110" s="1"/>
  <c r="A176" i="110" s="1"/>
  <c r="A177" i="110" s="1"/>
  <c r="A178" i="110" s="1"/>
  <c r="A179" i="110" s="1"/>
  <c r="A180" i="110" s="1"/>
  <c r="A181" i="110" s="1"/>
  <c r="A182" i="110" s="1"/>
  <c r="A183" i="110" s="1"/>
  <c r="A184" i="110" s="1"/>
  <c r="A185" i="110" s="1"/>
  <c r="A186" i="110" s="1"/>
  <c r="A187" i="110" s="1"/>
  <c r="A188" i="110" s="1"/>
  <c r="A189" i="110" s="1"/>
  <c r="A190" i="110" s="1"/>
  <c r="A191" i="110" s="1"/>
  <c r="H167" i="110"/>
  <c r="H168" i="110" s="1"/>
  <c r="H169" i="110" s="1"/>
  <c r="H170" i="110" s="1"/>
  <c r="H171" i="110" s="1"/>
  <c r="H172" i="110" s="1"/>
  <c r="H173" i="110" s="1"/>
  <c r="H174" i="110" s="1"/>
  <c r="H175" i="110" s="1"/>
  <c r="H176" i="110" s="1"/>
  <c r="H177" i="110" s="1"/>
  <c r="H178" i="110" s="1"/>
  <c r="H179" i="110" s="1"/>
  <c r="H180" i="110" s="1"/>
  <c r="H181" i="110" s="1"/>
  <c r="H182" i="110" s="1"/>
  <c r="H183" i="110" s="1"/>
  <c r="H184" i="110" s="1"/>
  <c r="H185" i="110" s="1"/>
  <c r="H186" i="110" s="1"/>
  <c r="H187" i="110" s="1"/>
  <c r="H188" i="110" s="1"/>
  <c r="H189" i="110" s="1"/>
  <c r="H190" i="110" s="1"/>
  <c r="H191" i="110" s="1"/>
  <c r="B161" i="110"/>
  <c r="E149" i="110"/>
  <c r="E76" i="110" s="1"/>
  <c r="E78" i="110" s="1"/>
  <c r="E142" i="110"/>
  <c r="E144" i="110" s="1"/>
  <c r="E134" i="110"/>
  <c r="E128" i="110"/>
  <c r="E123" i="110"/>
  <c r="E116" i="110"/>
  <c r="E115" i="110"/>
  <c r="A115" i="110"/>
  <c r="A116" i="110" s="1"/>
  <c r="A117" i="110" s="1"/>
  <c r="A118" i="110" s="1"/>
  <c r="A119" i="110" s="1"/>
  <c r="A120" i="110" s="1"/>
  <c r="A121" i="110" s="1"/>
  <c r="A122" i="110" s="1"/>
  <c r="A123" i="110" s="1"/>
  <c r="A124" i="110" s="1"/>
  <c r="A125" i="110" s="1"/>
  <c r="A126" i="110" s="1"/>
  <c r="A127" i="110" s="1"/>
  <c r="A128" i="110" s="1"/>
  <c r="A129" i="110" s="1"/>
  <c r="A130" i="110" s="1"/>
  <c r="A131" i="110" s="1"/>
  <c r="A132" i="110" s="1"/>
  <c r="A133" i="110" s="1"/>
  <c r="A134" i="110" s="1"/>
  <c r="A135" i="110" s="1"/>
  <c r="A136" i="110" s="1"/>
  <c r="A137" i="110" s="1"/>
  <c r="A138" i="110" s="1"/>
  <c r="A139" i="110" s="1"/>
  <c r="A140" i="110" s="1"/>
  <c r="A141" i="110" s="1"/>
  <c r="A142" i="110" s="1"/>
  <c r="A143" i="110" s="1"/>
  <c r="A144" i="110" s="1"/>
  <c r="A145" i="110" s="1"/>
  <c r="A146" i="110" s="1"/>
  <c r="A147" i="110" s="1"/>
  <c r="A148" i="110" s="1"/>
  <c r="A149" i="110" s="1"/>
  <c r="A150" i="110" s="1"/>
  <c r="A151" i="110" s="1"/>
  <c r="A114" i="110"/>
  <c r="H113" i="110"/>
  <c r="H114" i="110" s="1"/>
  <c r="H115" i="110" s="1"/>
  <c r="H116" i="110" s="1"/>
  <c r="H117" i="110" s="1"/>
  <c r="H118" i="110" s="1"/>
  <c r="H119" i="110" s="1"/>
  <c r="H120" i="110" s="1"/>
  <c r="H121" i="110" s="1"/>
  <c r="H122" i="110" s="1"/>
  <c r="H123" i="110" s="1"/>
  <c r="H124" i="110" s="1"/>
  <c r="H125" i="110" s="1"/>
  <c r="H126" i="110" s="1"/>
  <c r="H127" i="110" s="1"/>
  <c r="H128" i="110" s="1"/>
  <c r="H129" i="110" s="1"/>
  <c r="H130" i="110" s="1"/>
  <c r="H131" i="110" s="1"/>
  <c r="H132" i="110" s="1"/>
  <c r="H133" i="110" s="1"/>
  <c r="H134" i="110" s="1"/>
  <c r="H135" i="110" s="1"/>
  <c r="H136" i="110" s="1"/>
  <c r="H137" i="110" s="1"/>
  <c r="H138" i="110" s="1"/>
  <c r="H139" i="110" s="1"/>
  <c r="H140" i="110" s="1"/>
  <c r="H141" i="110" s="1"/>
  <c r="H142" i="110" s="1"/>
  <c r="H143" i="110" s="1"/>
  <c r="H144" i="110" s="1"/>
  <c r="H145" i="110" s="1"/>
  <c r="H146" i="110" s="1"/>
  <c r="H147" i="110" s="1"/>
  <c r="H148" i="110" s="1"/>
  <c r="H149" i="110" s="1"/>
  <c r="H150" i="110" s="1"/>
  <c r="H151" i="110" s="1"/>
  <c r="B107" i="110"/>
  <c r="E89" i="110"/>
  <c r="E87" i="110"/>
  <c r="E83" i="110"/>
  <c r="H58" i="110"/>
  <c r="H59" i="110" s="1"/>
  <c r="H60" i="110" s="1"/>
  <c r="H61" i="110" s="1"/>
  <c r="H62" i="110" s="1"/>
  <c r="H63" i="110" s="1"/>
  <c r="H64" i="110" s="1"/>
  <c r="H65" i="110" s="1"/>
  <c r="H66" i="110" s="1"/>
  <c r="H67" i="110" s="1"/>
  <c r="H68" i="110" s="1"/>
  <c r="H69" i="110" s="1"/>
  <c r="H70" i="110" s="1"/>
  <c r="H71" i="110" s="1"/>
  <c r="H72" i="110" s="1"/>
  <c r="H73" i="110" s="1"/>
  <c r="H74" i="110" s="1"/>
  <c r="H75" i="110" s="1"/>
  <c r="H76" i="110" s="1"/>
  <c r="H77" i="110" s="1"/>
  <c r="H78" i="110" s="1"/>
  <c r="H79" i="110" s="1"/>
  <c r="H80" i="110" s="1"/>
  <c r="H81" i="110" s="1"/>
  <c r="H82" i="110" s="1"/>
  <c r="H83" i="110" s="1"/>
  <c r="H84" i="110" s="1"/>
  <c r="H85" i="110" s="1"/>
  <c r="H86" i="110" s="1"/>
  <c r="H87" i="110" s="1"/>
  <c r="H88" i="110" s="1"/>
  <c r="H89" i="110" s="1"/>
  <c r="H90" i="110" s="1"/>
  <c r="H91" i="110" s="1"/>
  <c r="H92" i="110" s="1"/>
  <c r="H93" i="110" s="1"/>
  <c r="H94" i="110" s="1"/>
  <c r="H95" i="110" s="1"/>
  <c r="A58" i="110"/>
  <c r="A59" i="110" s="1"/>
  <c r="A60" i="110" s="1"/>
  <c r="A61" i="110" s="1"/>
  <c r="A62" i="110" s="1"/>
  <c r="A63" i="110" s="1"/>
  <c r="A64" i="110" s="1"/>
  <c r="A65" i="110" s="1"/>
  <c r="A66" i="110" s="1"/>
  <c r="A67" i="110" s="1"/>
  <c r="A68" i="110" s="1"/>
  <c r="A69" i="110" s="1"/>
  <c r="A70" i="110" s="1"/>
  <c r="A71" i="110" s="1"/>
  <c r="A72" i="110" s="1"/>
  <c r="A73" i="110" s="1"/>
  <c r="A74" i="110" s="1"/>
  <c r="A75" i="110" s="1"/>
  <c r="A76" i="110" s="1"/>
  <c r="A77" i="110" s="1"/>
  <c r="A78" i="110" s="1"/>
  <c r="A79" i="110" s="1"/>
  <c r="A80" i="110" s="1"/>
  <c r="A81" i="110" s="1"/>
  <c r="A82" i="110" s="1"/>
  <c r="A83" i="110" s="1"/>
  <c r="A84" i="110" s="1"/>
  <c r="A85" i="110" s="1"/>
  <c r="A86" i="110" s="1"/>
  <c r="A87" i="110" s="1"/>
  <c r="A88" i="110" s="1"/>
  <c r="A89" i="110" s="1"/>
  <c r="A90" i="110" s="1"/>
  <c r="A91" i="110" s="1"/>
  <c r="A92" i="110" s="1"/>
  <c r="A93" i="110" s="1"/>
  <c r="A94" i="110" s="1"/>
  <c r="A95" i="110" s="1"/>
  <c r="H57" i="110"/>
  <c r="B51" i="110"/>
  <c r="B44" i="110"/>
  <c r="B98" i="110" s="1"/>
  <c r="B154" i="110" s="1"/>
  <c r="E17" i="110"/>
  <c r="E26" i="110" s="1"/>
  <c r="A13" i="110"/>
  <c r="A14" i="110" s="1"/>
  <c r="A15" i="110" s="1"/>
  <c r="A16" i="110" s="1"/>
  <c r="A17" i="110" s="1"/>
  <c r="A18" i="110" s="1"/>
  <c r="A19" i="110" s="1"/>
  <c r="A20" i="110" s="1"/>
  <c r="A21" i="110" s="1"/>
  <c r="A22" i="110" s="1"/>
  <c r="A23" i="110" s="1"/>
  <c r="A24" i="110" s="1"/>
  <c r="A25" i="110" s="1"/>
  <c r="A26" i="110" s="1"/>
  <c r="A27" i="110" s="1"/>
  <c r="A28" i="110" s="1"/>
  <c r="A29" i="110" s="1"/>
  <c r="A30" i="110" s="1"/>
  <c r="A31" i="110" s="1"/>
  <c r="A32" i="110" s="1"/>
  <c r="A33" i="110" s="1"/>
  <c r="A34" i="110" s="1"/>
  <c r="A35" i="110" s="1"/>
  <c r="A36" i="110" s="1"/>
  <c r="A37" i="110" s="1"/>
  <c r="A38" i="110" s="1"/>
  <c r="A39" i="110" s="1"/>
  <c r="A40" i="110" s="1"/>
  <c r="A41" i="110" s="1"/>
  <c r="H12" i="110"/>
  <c r="H13" i="110" s="1"/>
  <c r="H14" i="110" s="1"/>
  <c r="H15" i="110" s="1"/>
  <c r="H16" i="110" s="1"/>
  <c r="H17" i="110" s="1"/>
  <c r="H18" i="110" s="1"/>
  <c r="H19" i="110" s="1"/>
  <c r="H20" i="110" s="1"/>
  <c r="H21" i="110" s="1"/>
  <c r="H22" i="110" s="1"/>
  <c r="H23" i="110" s="1"/>
  <c r="H24" i="110" s="1"/>
  <c r="H25" i="110" s="1"/>
  <c r="H26" i="110" s="1"/>
  <c r="H27" i="110" s="1"/>
  <c r="H28" i="110" s="1"/>
  <c r="H29" i="110" s="1"/>
  <c r="H30" i="110" s="1"/>
  <c r="H31" i="110" s="1"/>
  <c r="H32" i="110" s="1"/>
  <c r="H33" i="110" s="1"/>
  <c r="H34" i="110" s="1"/>
  <c r="H35" i="110" s="1"/>
  <c r="H36" i="110" s="1"/>
  <c r="H37" i="110" s="1"/>
  <c r="H38" i="110" s="1"/>
  <c r="H39" i="110" s="1"/>
  <c r="H40" i="110" s="1"/>
  <c r="H41" i="110" s="1"/>
  <c r="G249" i="109"/>
  <c r="G247" i="109"/>
  <c r="G246" i="109"/>
  <c r="G237" i="109"/>
  <c r="G216" i="109"/>
  <c r="G214" i="109"/>
  <c r="G213" i="109"/>
  <c r="G204" i="109"/>
  <c r="J196" i="109"/>
  <c r="J197" i="109" s="1"/>
  <c r="J198" i="109" s="1"/>
  <c r="J199" i="109" s="1"/>
  <c r="J200" i="109" s="1"/>
  <c r="J201" i="109" s="1"/>
  <c r="J202" i="109" s="1"/>
  <c r="J203" i="109" s="1"/>
  <c r="J204" i="109" s="1"/>
  <c r="J205" i="109" s="1"/>
  <c r="J206" i="109" s="1"/>
  <c r="J207" i="109" s="1"/>
  <c r="J208" i="109" s="1"/>
  <c r="J209" i="109" s="1"/>
  <c r="J210" i="109" s="1"/>
  <c r="J211" i="109" s="1"/>
  <c r="J212" i="109" s="1"/>
  <c r="J213" i="109" s="1"/>
  <c r="J214" i="109" s="1"/>
  <c r="J215" i="109" s="1"/>
  <c r="J216" i="109" s="1"/>
  <c r="J217" i="109" s="1"/>
  <c r="J218" i="109" s="1"/>
  <c r="J219" i="109" s="1"/>
  <c r="J220" i="109" s="1"/>
  <c r="J221" i="109" s="1"/>
  <c r="J222" i="109" s="1"/>
  <c r="J223" i="109" s="1"/>
  <c r="J224" i="109" s="1"/>
  <c r="J225" i="109" s="1"/>
  <c r="J226" i="109" s="1"/>
  <c r="J227" i="109" s="1"/>
  <c r="J228" i="109" s="1"/>
  <c r="J229" i="109" s="1"/>
  <c r="J230" i="109" s="1"/>
  <c r="J231" i="109" s="1"/>
  <c r="J232" i="109" s="1"/>
  <c r="J233" i="109" s="1"/>
  <c r="J234" i="109" s="1"/>
  <c r="J235" i="109" s="1"/>
  <c r="J236" i="109" s="1"/>
  <c r="J237" i="109" s="1"/>
  <c r="J238" i="109" s="1"/>
  <c r="J239" i="109" s="1"/>
  <c r="J240" i="109" s="1"/>
  <c r="J241" i="109" s="1"/>
  <c r="J242" i="109" s="1"/>
  <c r="J243" i="109" s="1"/>
  <c r="J244" i="109" s="1"/>
  <c r="J245" i="109" s="1"/>
  <c r="J246" i="109" s="1"/>
  <c r="J247" i="109" s="1"/>
  <c r="J248" i="109" s="1"/>
  <c r="J249" i="109" s="1"/>
  <c r="J250" i="109" s="1"/>
  <c r="J251" i="109" s="1"/>
  <c r="J252" i="109" s="1"/>
  <c r="J253" i="109" s="1"/>
  <c r="J254" i="109" s="1"/>
  <c r="J255" i="109" s="1"/>
  <c r="J256" i="109" s="1"/>
  <c r="J257" i="109" s="1"/>
  <c r="J258" i="109" s="1"/>
  <c r="A196" i="109"/>
  <c r="A197" i="109" s="1"/>
  <c r="A198" i="109" s="1"/>
  <c r="A199" i="109" s="1"/>
  <c r="A200" i="109" s="1"/>
  <c r="A201" i="109" s="1"/>
  <c r="A202" i="109" s="1"/>
  <c r="A203" i="109" s="1"/>
  <c r="A204" i="109" s="1"/>
  <c r="A205" i="109" s="1"/>
  <c r="A206" i="109" s="1"/>
  <c r="A207" i="109" s="1"/>
  <c r="A208" i="109" s="1"/>
  <c r="A209" i="109" s="1"/>
  <c r="A210" i="109" s="1"/>
  <c r="A211" i="109" s="1"/>
  <c r="A212" i="109" s="1"/>
  <c r="A213" i="109" s="1"/>
  <c r="A214" i="109" s="1"/>
  <c r="A215" i="109" s="1"/>
  <c r="A216" i="109" s="1"/>
  <c r="A217" i="109" s="1"/>
  <c r="A218" i="109" s="1"/>
  <c r="A219" i="109" s="1"/>
  <c r="A220" i="109" s="1"/>
  <c r="A221" i="109" s="1"/>
  <c r="A222" i="109" s="1"/>
  <c r="A223" i="109" s="1"/>
  <c r="A224" i="109" s="1"/>
  <c r="A225" i="109" s="1"/>
  <c r="A226" i="109" s="1"/>
  <c r="A227" i="109" s="1"/>
  <c r="A228" i="109" s="1"/>
  <c r="A229" i="109" s="1"/>
  <c r="A230" i="109" s="1"/>
  <c r="A231" i="109" s="1"/>
  <c r="A232" i="109" s="1"/>
  <c r="A233" i="109" s="1"/>
  <c r="A234" i="109" s="1"/>
  <c r="A235" i="109" s="1"/>
  <c r="A236" i="109" s="1"/>
  <c r="A237" i="109" s="1"/>
  <c r="A238" i="109" s="1"/>
  <c r="A239" i="109" s="1"/>
  <c r="A240" i="109" s="1"/>
  <c r="A241" i="109" s="1"/>
  <c r="A242" i="109" s="1"/>
  <c r="A243" i="109" s="1"/>
  <c r="A244" i="109" s="1"/>
  <c r="A245" i="109" s="1"/>
  <c r="A246" i="109" s="1"/>
  <c r="A247" i="109" s="1"/>
  <c r="A248" i="109" s="1"/>
  <c r="A249" i="109" s="1"/>
  <c r="A250" i="109" s="1"/>
  <c r="A251" i="109" s="1"/>
  <c r="A252" i="109" s="1"/>
  <c r="A253" i="109" s="1"/>
  <c r="A254" i="109" s="1"/>
  <c r="A255" i="109" s="1"/>
  <c r="A256" i="109" s="1"/>
  <c r="A257" i="109" s="1"/>
  <c r="A258" i="109" s="1"/>
  <c r="B189" i="109"/>
  <c r="B183" i="109"/>
  <c r="G168" i="109"/>
  <c r="G169" i="109"/>
  <c r="G135" i="109"/>
  <c r="G136" i="109"/>
  <c r="J118" i="109"/>
  <c r="J119" i="109" s="1"/>
  <c r="J120" i="109" s="1"/>
  <c r="J121" i="109" s="1"/>
  <c r="J122" i="109" s="1"/>
  <c r="J123" i="109" s="1"/>
  <c r="J124" i="109" s="1"/>
  <c r="J125" i="109" s="1"/>
  <c r="J126" i="109" s="1"/>
  <c r="J127" i="109" s="1"/>
  <c r="J128" i="109" s="1"/>
  <c r="J129" i="109" s="1"/>
  <c r="J130" i="109" s="1"/>
  <c r="J131" i="109" s="1"/>
  <c r="J132" i="109" s="1"/>
  <c r="J133" i="109" s="1"/>
  <c r="J134" i="109" s="1"/>
  <c r="J135" i="109" s="1"/>
  <c r="J136" i="109" s="1"/>
  <c r="J137" i="109" s="1"/>
  <c r="J138" i="109" s="1"/>
  <c r="J139" i="109" s="1"/>
  <c r="J140" i="109" s="1"/>
  <c r="J141" i="109" s="1"/>
  <c r="J142" i="109" s="1"/>
  <c r="J143" i="109" s="1"/>
  <c r="J144" i="109" s="1"/>
  <c r="J145" i="109" s="1"/>
  <c r="J146" i="109" s="1"/>
  <c r="J147" i="109" s="1"/>
  <c r="J148" i="109" s="1"/>
  <c r="J149" i="109" s="1"/>
  <c r="J150" i="109" s="1"/>
  <c r="J151" i="109" s="1"/>
  <c r="J152" i="109" s="1"/>
  <c r="J153" i="109" s="1"/>
  <c r="J154" i="109" s="1"/>
  <c r="J155" i="109" s="1"/>
  <c r="J156" i="109" s="1"/>
  <c r="J157" i="109" s="1"/>
  <c r="J158" i="109" s="1"/>
  <c r="J159" i="109" s="1"/>
  <c r="J160" i="109" s="1"/>
  <c r="J161" i="109" s="1"/>
  <c r="J162" i="109" s="1"/>
  <c r="J163" i="109" s="1"/>
  <c r="J164" i="109" s="1"/>
  <c r="J165" i="109" s="1"/>
  <c r="J166" i="109" s="1"/>
  <c r="J167" i="109" s="1"/>
  <c r="J168" i="109" s="1"/>
  <c r="J169" i="109" s="1"/>
  <c r="J170" i="109" s="1"/>
  <c r="J171" i="109" s="1"/>
  <c r="J172" i="109" s="1"/>
  <c r="J173" i="109" s="1"/>
  <c r="J174" i="109" s="1"/>
  <c r="J175" i="109" s="1"/>
  <c r="J176" i="109" s="1"/>
  <c r="J177" i="109" s="1"/>
  <c r="J178" i="109" s="1"/>
  <c r="J179" i="109" s="1"/>
  <c r="J180" i="109" s="1"/>
  <c r="A118" i="109"/>
  <c r="A119" i="109" s="1"/>
  <c r="A120" i="109" s="1"/>
  <c r="A121" i="109" s="1"/>
  <c r="A122" i="109" s="1"/>
  <c r="A123" i="109" s="1"/>
  <c r="A124" i="109" s="1"/>
  <c r="A125" i="109" s="1"/>
  <c r="A126" i="109" s="1"/>
  <c r="A127" i="109" s="1"/>
  <c r="A128" i="109" s="1"/>
  <c r="A129" i="109" s="1"/>
  <c r="A130" i="109" s="1"/>
  <c r="A131" i="109" s="1"/>
  <c r="A132" i="109" s="1"/>
  <c r="A133" i="109" s="1"/>
  <c r="A134" i="109" s="1"/>
  <c r="A135" i="109" s="1"/>
  <c r="A136" i="109" s="1"/>
  <c r="A137" i="109" s="1"/>
  <c r="A138" i="109" s="1"/>
  <c r="A139" i="109" s="1"/>
  <c r="A140" i="109" s="1"/>
  <c r="A141" i="109" s="1"/>
  <c r="A142" i="109" s="1"/>
  <c r="A143" i="109" s="1"/>
  <c r="A144" i="109" s="1"/>
  <c r="A145" i="109" s="1"/>
  <c r="A146" i="109" s="1"/>
  <c r="A147" i="109" s="1"/>
  <c r="A148" i="109" s="1"/>
  <c r="A149" i="109" s="1"/>
  <c r="A150" i="109" s="1"/>
  <c r="A151" i="109" s="1"/>
  <c r="A152" i="109" s="1"/>
  <c r="A153" i="109" s="1"/>
  <c r="A154" i="109" s="1"/>
  <c r="A155" i="109" s="1"/>
  <c r="A156" i="109" s="1"/>
  <c r="A157" i="109" s="1"/>
  <c r="A158" i="109" s="1"/>
  <c r="A159" i="109" s="1"/>
  <c r="A160" i="109" s="1"/>
  <c r="A161" i="109" s="1"/>
  <c r="A162" i="109" s="1"/>
  <c r="A163" i="109" s="1"/>
  <c r="A164" i="109" s="1"/>
  <c r="A165" i="109" s="1"/>
  <c r="A166" i="109" s="1"/>
  <c r="A167" i="109" s="1"/>
  <c r="A168" i="109" s="1"/>
  <c r="A169" i="109" s="1"/>
  <c r="A170" i="109" s="1"/>
  <c r="A171" i="109" s="1"/>
  <c r="A172" i="109" s="1"/>
  <c r="A173" i="109" s="1"/>
  <c r="A174" i="109" s="1"/>
  <c r="A175" i="109" s="1"/>
  <c r="A176" i="109" s="1"/>
  <c r="A177" i="109" s="1"/>
  <c r="A178" i="109" s="1"/>
  <c r="A179" i="109" s="1"/>
  <c r="A180" i="109" s="1"/>
  <c r="B111" i="109"/>
  <c r="E99" i="109"/>
  <c r="C98" i="109"/>
  <c r="E86" i="109"/>
  <c r="E85" i="109"/>
  <c r="C85" i="109"/>
  <c r="J80" i="109"/>
  <c r="J81" i="109" s="1"/>
  <c r="J82" i="109" s="1"/>
  <c r="J83" i="109" s="1"/>
  <c r="J84" i="109" s="1"/>
  <c r="J85" i="109" s="1"/>
  <c r="J86" i="109" s="1"/>
  <c r="J87" i="109" s="1"/>
  <c r="J88" i="109" s="1"/>
  <c r="J89" i="109" s="1"/>
  <c r="J90" i="109" s="1"/>
  <c r="J91" i="109" s="1"/>
  <c r="J92" i="109" s="1"/>
  <c r="J93" i="109" s="1"/>
  <c r="J94" i="109" s="1"/>
  <c r="J95" i="109" s="1"/>
  <c r="J96" i="109" s="1"/>
  <c r="J97" i="109" s="1"/>
  <c r="J98" i="109" s="1"/>
  <c r="J99" i="109" s="1"/>
  <c r="J100" i="109" s="1"/>
  <c r="J101" i="109" s="1"/>
  <c r="J102" i="109" s="1"/>
  <c r="A80" i="109"/>
  <c r="A81" i="109" s="1"/>
  <c r="A82" i="109" s="1"/>
  <c r="A83" i="109" s="1"/>
  <c r="A84" i="109" s="1"/>
  <c r="A85" i="109" s="1"/>
  <c r="A86" i="109" s="1"/>
  <c r="A87" i="109" s="1"/>
  <c r="A88" i="109" s="1"/>
  <c r="A89" i="109" s="1"/>
  <c r="A90" i="109" s="1"/>
  <c r="A91" i="109" s="1"/>
  <c r="A92" i="109" s="1"/>
  <c r="A93" i="109" s="1"/>
  <c r="A94" i="109" s="1"/>
  <c r="A95" i="109" s="1"/>
  <c r="A96" i="109" s="1"/>
  <c r="A97" i="109" s="1"/>
  <c r="A98" i="109" s="1"/>
  <c r="A99" i="109" s="1"/>
  <c r="A100" i="109" s="1"/>
  <c r="A101" i="109" s="1"/>
  <c r="A102" i="109" s="1"/>
  <c r="J79" i="109"/>
  <c r="B73" i="109"/>
  <c r="E62" i="109"/>
  <c r="C61" i="109"/>
  <c r="E49" i="109"/>
  <c r="E48" i="109"/>
  <c r="C48" i="109"/>
  <c r="G36" i="109"/>
  <c r="G39" i="109" s="1"/>
  <c r="G32" i="109"/>
  <c r="G25" i="109"/>
  <c r="G17" i="109"/>
  <c r="C60" i="109" s="1"/>
  <c r="A12" i="109"/>
  <c r="A13" i="109" s="1"/>
  <c r="A14" i="109" s="1"/>
  <c r="A15" i="109" s="1"/>
  <c r="A16" i="109" s="1"/>
  <c r="A17" i="109" s="1"/>
  <c r="A18" i="109" s="1"/>
  <c r="A19" i="109" s="1"/>
  <c r="A20" i="109" s="1"/>
  <c r="A21" i="109" s="1"/>
  <c r="A22" i="109" s="1"/>
  <c r="A23" i="109" s="1"/>
  <c r="A24" i="109" s="1"/>
  <c r="A25" i="109" s="1"/>
  <c r="A26" i="109" s="1"/>
  <c r="A27" i="109" s="1"/>
  <c r="A28" i="109" s="1"/>
  <c r="A29" i="109" s="1"/>
  <c r="A30" i="109" s="1"/>
  <c r="A31" i="109" s="1"/>
  <c r="A32" i="109" s="1"/>
  <c r="A33" i="109" s="1"/>
  <c r="A34" i="109" s="1"/>
  <c r="A35" i="109" s="1"/>
  <c r="A36" i="109" s="1"/>
  <c r="A37" i="109" s="1"/>
  <c r="A38" i="109" s="1"/>
  <c r="A39" i="109" s="1"/>
  <c r="A40" i="109" s="1"/>
  <c r="A41" i="109" s="1"/>
  <c r="A42" i="109" s="1"/>
  <c r="A43" i="109" s="1"/>
  <c r="A44" i="109" s="1"/>
  <c r="A45" i="109" s="1"/>
  <c r="A46" i="109" s="1"/>
  <c r="A47" i="109" s="1"/>
  <c r="A48" i="109" s="1"/>
  <c r="A49" i="109" s="1"/>
  <c r="A50" i="109" s="1"/>
  <c r="A51" i="109" s="1"/>
  <c r="A52" i="109" s="1"/>
  <c r="A53" i="109" s="1"/>
  <c r="A54" i="109" s="1"/>
  <c r="A55" i="109" s="1"/>
  <c r="A56" i="109" s="1"/>
  <c r="A57" i="109" s="1"/>
  <c r="A58" i="109" s="1"/>
  <c r="A59" i="109" s="1"/>
  <c r="A60" i="109" s="1"/>
  <c r="A61" i="109" s="1"/>
  <c r="A62" i="109" s="1"/>
  <c r="A63" i="109" s="1"/>
  <c r="A64" i="109" s="1"/>
  <c r="A65" i="109" s="1"/>
  <c r="J11" i="109"/>
  <c r="J12" i="109" s="1"/>
  <c r="J13" i="109" s="1"/>
  <c r="J14" i="109" s="1"/>
  <c r="J15" i="109" s="1"/>
  <c r="J16" i="109" s="1"/>
  <c r="J17" i="109" s="1"/>
  <c r="J18" i="109" s="1"/>
  <c r="J19" i="109" s="1"/>
  <c r="J20" i="109" s="1"/>
  <c r="J21" i="109" s="1"/>
  <c r="J22" i="109" s="1"/>
  <c r="J23" i="109" s="1"/>
  <c r="J24" i="109" s="1"/>
  <c r="J25" i="109" s="1"/>
  <c r="J26" i="109" s="1"/>
  <c r="J27" i="109" s="1"/>
  <c r="J28" i="109" s="1"/>
  <c r="J29" i="109" s="1"/>
  <c r="J30" i="109" s="1"/>
  <c r="J31" i="109" s="1"/>
  <c r="J32" i="109" s="1"/>
  <c r="J33" i="109" s="1"/>
  <c r="J34" i="109" s="1"/>
  <c r="J35" i="109" s="1"/>
  <c r="J36" i="109" s="1"/>
  <c r="J37" i="109" s="1"/>
  <c r="J38" i="109" s="1"/>
  <c r="J39" i="109" s="1"/>
  <c r="J40" i="109" s="1"/>
  <c r="J41" i="109" s="1"/>
  <c r="J42" i="109" s="1"/>
  <c r="J43" i="109" s="1"/>
  <c r="J44" i="109" s="1"/>
  <c r="J45" i="109" s="1"/>
  <c r="J46" i="109" s="1"/>
  <c r="J47" i="109" s="1"/>
  <c r="J48" i="109" s="1"/>
  <c r="J49" i="109" s="1"/>
  <c r="J50" i="109" s="1"/>
  <c r="J51" i="109" s="1"/>
  <c r="J52" i="109" s="1"/>
  <c r="J53" i="109" s="1"/>
  <c r="J54" i="109" s="1"/>
  <c r="J55" i="109" s="1"/>
  <c r="J56" i="109" s="1"/>
  <c r="J57" i="109" s="1"/>
  <c r="J58" i="109" s="1"/>
  <c r="J59" i="109" s="1"/>
  <c r="J60" i="109" s="1"/>
  <c r="J61" i="109" s="1"/>
  <c r="J62" i="109" s="1"/>
  <c r="J63" i="109" s="1"/>
  <c r="J64" i="109" s="1"/>
  <c r="J65" i="109" s="1"/>
  <c r="E117" i="111" l="1"/>
  <c r="E138" i="111" s="1"/>
  <c r="E59" i="111"/>
  <c r="E63" i="111"/>
  <c r="E185" i="111"/>
  <c r="E71" i="111"/>
  <c r="E118" i="110"/>
  <c r="E85" i="110"/>
  <c r="E91" i="110" s="1"/>
  <c r="E139" i="110"/>
  <c r="E33" i="110" s="1"/>
  <c r="E34" i="110" s="1"/>
  <c r="E64" i="110"/>
  <c r="E65" i="110" s="1"/>
  <c r="E60" i="110"/>
  <c r="E61" i="110" s="1"/>
  <c r="E72" i="110"/>
  <c r="E74" i="110" s="1"/>
  <c r="E80" i="110" s="1"/>
  <c r="E186" i="110"/>
  <c r="C97" i="109"/>
  <c r="G27" i="109"/>
  <c r="E47" i="109" s="1"/>
  <c r="C47" i="109"/>
  <c r="C62" i="109"/>
  <c r="C49" i="109"/>
  <c r="C99" i="109"/>
  <c r="C86" i="109"/>
  <c r="C84" i="109"/>
  <c r="E84" i="109"/>
  <c r="E28" i="111" l="1"/>
  <c r="E32" i="111"/>
  <c r="E29" i="110"/>
  <c r="E30" i="110" s="1"/>
  <c r="E67" i="110"/>
  <c r="E41" i="110"/>
  <c r="E93" i="110"/>
  <c r="C63" i="109"/>
  <c r="D61" i="109" s="1"/>
  <c r="G61" i="109" s="1"/>
  <c r="C50" i="109"/>
  <c r="D48" i="109" s="1"/>
  <c r="G48" i="109" s="1"/>
  <c r="C100" i="109"/>
  <c r="C87" i="109"/>
  <c r="D85" i="109" s="1"/>
  <c r="G85" i="109" s="1"/>
  <c r="D60" i="109"/>
  <c r="E95" i="110" l="1"/>
  <c r="D62" i="109"/>
  <c r="G62" i="109" s="1"/>
  <c r="G65" i="109" s="1"/>
  <c r="G155" i="109" s="1"/>
  <c r="D84" i="109"/>
  <c r="D98" i="109"/>
  <c r="G98" i="109" s="1"/>
  <c r="D97" i="109"/>
  <c r="G60" i="109"/>
  <c r="G63" i="109" s="1"/>
  <c r="G178" i="109" s="1"/>
  <c r="D63" i="109"/>
  <c r="D47" i="109"/>
  <c r="D86" i="109"/>
  <c r="G86" i="109" s="1"/>
  <c r="G89" i="109" s="1"/>
  <c r="G200" i="109" s="1"/>
  <c r="D49" i="109"/>
  <c r="G49" i="109" s="1"/>
  <c r="G52" i="109" s="1"/>
  <c r="G122" i="109" s="1"/>
  <c r="D99" i="109"/>
  <c r="G99" i="109" s="1"/>
  <c r="G102" i="109" s="1"/>
  <c r="G233" i="109" s="1"/>
  <c r="G161" i="109" l="1"/>
  <c r="G170" i="109" s="1"/>
  <c r="G167" i="109"/>
  <c r="G212" i="109"/>
  <c r="G206" i="109"/>
  <c r="G215" i="109" s="1"/>
  <c r="G134" i="109"/>
  <c r="G128" i="109"/>
  <c r="G137" i="109" s="1"/>
  <c r="G47" i="109"/>
  <c r="G50" i="109" s="1"/>
  <c r="G145" i="109" s="1"/>
  <c r="D50" i="109"/>
  <c r="G245" i="109"/>
  <c r="G239" i="109"/>
  <c r="G248" i="109" s="1"/>
  <c r="G97" i="109"/>
  <c r="G100" i="109" s="1"/>
  <c r="G256" i="109" s="1"/>
  <c r="D100" i="109"/>
  <c r="G84" i="109"/>
  <c r="G87" i="109" s="1"/>
  <c r="G223" i="109" s="1"/>
  <c r="D87" i="109"/>
  <c r="G218" i="109" l="1"/>
  <c r="G221" i="109" s="1"/>
  <c r="G225" i="109" s="1"/>
  <c r="G173" i="109"/>
  <c r="G176" i="109" s="1"/>
  <c r="G180" i="109" s="1"/>
  <c r="G251" i="109"/>
  <c r="G254" i="109" s="1"/>
  <c r="G258" i="109" s="1"/>
  <c r="G140" i="109"/>
  <c r="G143" i="109" s="1"/>
  <c r="G147" i="109" s="1"/>
  <c r="E193" i="4" l="1"/>
  <c r="E143" i="4" s="1"/>
  <c r="E145" i="4" s="1"/>
  <c r="E187" i="4"/>
  <c r="E118" i="4" s="1"/>
  <c r="E186" i="4"/>
  <c r="E117" i="4" s="1"/>
  <c r="E185" i="4"/>
  <c r="E116" i="4" s="1"/>
  <c r="E184" i="4"/>
  <c r="E181" i="4"/>
  <c r="E174" i="4"/>
  <c r="E150" i="4"/>
  <c r="E76" i="4" s="1"/>
  <c r="E78" i="4" s="1"/>
  <c r="E135" i="4"/>
  <c r="E129" i="4"/>
  <c r="E124" i="4"/>
  <c r="E87" i="4"/>
  <c r="E83" i="4"/>
  <c r="E16" i="4"/>
  <c r="E25" i="4" s="1"/>
  <c r="G54" i="108"/>
  <c r="E188" i="4" l="1"/>
  <c r="E115" i="4"/>
  <c r="E119" i="4" s="1"/>
  <c r="E140" i="4" s="1"/>
  <c r="E32" i="4" s="1"/>
  <c r="E72" i="4"/>
  <c r="E60" i="4"/>
  <c r="E64" i="4"/>
  <c r="I192" i="4"/>
  <c r="I191" i="4"/>
  <c r="I180" i="4"/>
  <c r="I179" i="4"/>
  <c r="I178" i="4"/>
  <c r="I177" i="4"/>
  <c r="I173" i="4"/>
  <c r="I172" i="4"/>
  <c r="I171" i="4"/>
  <c r="I170" i="4"/>
  <c r="I152" i="4"/>
  <c r="I149" i="4"/>
  <c r="I148" i="4"/>
  <c r="I144" i="4"/>
  <c r="I138" i="4"/>
  <c r="I137" i="4"/>
  <c r="I134" i="4"/>
  <c r="I133" i="4"/>
  <c r="I132" i="4"/>
  <c r="I128" i="4"/>
  <c r="I127" i="4"/>
  <c r="I123" i="4"/>
  <c r="I122" i="4"/>
  <c r="I77" i="4"/>
  <c r="I70" i="4"/>
  <c r="I57" i="4"/>
  <c r="I38" i="4"/>
  <c r="I37" i="4"/>
  <c r="I36" i="4"/>
  <c r="I35" i="4"/>
  <c r="I24" i="4"/>
  <c r="I22" i="4"/>
  <c r="I20" i="4"/>
  <c r="I18" i="4"/>
  <c r="I15" i="4"/>
  <c r="I13" i="4"/>
  <c r="I11" i="4"/>
  <c r="E166" i="4"/>
  <c r="E111" i="4"/>
  <c r="E54" i="4"/>
  <c r="G249" i="108"/>
  <c r="G247" i="108"/>
  <c r="G246" i="108"/>
  <c r="G237" i="108"/>
  <c r="G216" i="108"/>
  <c r="G214" i="108"/>
  <c r="G213" i="108"/>
  <c r="G204" i="108"/>
  <c r="J196" i="108"/>
  <c r="J197" i="108" s="1"/>
  <c r="J198" i="108" s="1"/>
  <c r="J199" i="108" s="1"/>
  <c r="J200" i="108" s="1"/>
  <c r="J201" i="108" s="1"/>
  <c r="J202" i="108" s="1"/>
  <c r="J203" i="108" s="1"/>
  <c r="J204" i="108" s="1"/>
  <c r="J205" i="108" s="1"/>
  <c r="J206" i="108" s="1"/>
  <c r="J207" i="108" s="1"/>
  <c r="J208" i="108" s="1"/>
  <c r="J209" i="108" s="1"/>
  <c r="J210" i="108" s="1"/>
  <c r="J211" i="108" s="1"/>
  <c r="J212" i="108" s="1"/>
  <c r="J213" i="108" s="1"/>
  <c r="J214" i="108" s="1"/>
  <c r="J215" i="108" s="1"/>
  <c r="J216" i="108" s="1"/>
  <c r="J217" i="108" s="1"/>
  <c r="J218" i="108" s="1"/>
  <c r="J219" i="108" s="1"/>
  <c r="J220" i="108" s="1"/>
  <c r="J221" i="108" s="1"/>
  <c r="J222" i="108" s="1"/>
  <c r="J223" i="108" s="1"/>
  <c r="J224" i="108" s="1"/>
  <c r="J225" i="108" s="1"/>
  <c r="J226" i="108" s="1"/>
  <c r="J227" i="108" s="1"/>
  <c r="J228" i="108" s="1"/>
  <c r="J229" i="108" s="1"/>
  <c r="J230" i="108" s="1"/>
  <c r="J231" i="108" s="1"/>
  <c r="J232" i="108" s="1"/>
  <c r="J233" i="108" s="1"/>
  <c r="J234" i="108" s="1"/>
  <c r="J235" i="108" s="1"/>
  <c r="J236" i="108" s="1"/>
  <c r="J237" i="108" s="1"/>
  <c r="J238" i="108" s="1"/>
  <c r="J239" i="108" s="1"/>
  <c r="J240" i="108" s="1"/>
  <c r="J241" i="108" s="1"/>
  <c r="J242" i="108" s="1"/>
  <c r="J243" i="108" s="1"/>
  <c r="J244" i="108" s="1"/>
  <c r="J245" i="108" s="1"/>
  <c r="J246" i="108" s="1"/>
  <c r="J247" i="108" s="1"/>
  <c r="J248" i="108" s="1"/>
  <c r="J249" i="108" s="1"/>
  <c r="J250" i="108" s="1"/>
  <c r="J251" i="108" s="1"/>
  <c r="J252" i="108" s="1"/>
  <c r="J253" i="108" s="1"/>
  <c r="J254" i="108" s="1"/>
  <c r="J255" i="108" s="1"/>
  <c r="J256" i="108" s="1"/>
  <c r="J257" i="108" s="1"/>
  <c r="J258" i="108" s="1"/>
  <c r="A196" i="108"/>
  <c r="A197" i="108" s="1"/>
  <c r="A198" i="108" s="1"/>
  <c r="A199" i="108" s="1"/>
  <c r="A200" i="108" s="1"/>
  <c r="A201" i="108" s="1"/>
  <c r="A202" i="108" s="1"/>
  <c r="A203" i="108" s="1"/>
  <c r="A204" i="108" s="1"/>
  <c r="A205" i="108" s="1"/>
  <c r="A206" i="108" s="1"/>
  <c r="A207" i="108" s="1"/>
  <c r="A208" i="108" s="1"/>
  <c r="A209" i="108" s="1"/>
  <c r="A210" i="108" s="1"/>
  <c r="A211" i="108" s="1"/>
  <c r="A212" i="108" s="1"/>
  <c r="A213" i="108" s="1"/>
  <c r="A214" i="108" s="1"/>
  <c r="A215" i="108" s="1"/>
  <c r="A216" i="108" s="1"/>
  <c r="A217" i="108" s="1"/>
  <c r="A218" i="108" s="1"/>
  <c r="A219" i="108" s="1"/>
  <c r="A220" i="108" s="1"/>
  <c r="A221" i="108" s="1"/>
  <c r="A222" i="108" s="1"/>
  <c r="A223" i="108" s="1"/>
  <c r="A224" i="108" s="1"/>
  <c r="A225" i="108" s="1"/>
  <c r="A226" i="108" s="1"/>
  <c r="A227" i="108" s="1"/>
  <c r="A228" i="108" s="1"/>
  <c r="A229" i="108" s="1"/>
  <c r="A230" i="108" s="1"/>
  <c r="A231" i="108" s="1"/>
  <c r="A232" i="108" s="1"/>
  <c r="A233" i="108" s="1"/>
  <c r="A234" i="108" s="1"/>
  <c r="A235" i="108" s="1"/>
  <c r="A236" i="108" s="1"/>
  <c r="A237" i="108" s="1"/>
  <c r="A238" i="108" s="1"/>
  <c r="A239" i="108" s="1"/>
  <c r="A240" i="108" s="1"/>
  <c r="A241" i="108" s="1"/>
  <c r="A242" i="108" s="1"/>
  <c r="A243" i="108" s="1"/>
  <c r="A244" i="108" s="1"/>
  <c r="A245" i="108" s="1"/>
  <c r="A246" i="108" s="1"/>
  <c r="A247" i="108" s="1"/>
  <c r="A248" i="108" s="1"/>
  <c r="A249" i="108" s="1"/>
  <c r="A250" i="108" s="1"/>
  <c r="A251" i="108" s="1"/>
  <c r="A252" i="108" s="1"/>
  <c r="A253" i="108" s="1"/>
  <c r="A254" i="108" s="1"/>
  <c r="A255" i="108" s="1"/>
  <c r="A256" i="108" s="1"/>
  <c r="A257" i="108" s="1"/>
  <c r="A258" i="108" s="1"/>
  <c r="B189" i="108"/>
  <c r="G168" i="108"/>
  <c r="G169" i="108"/>
  <c r="G135" i="108"/>
  <c r="G136" i="108"/>
  <c r="J118" i="108"/>
  <c r="J119" i="108" s="1"/>
  <c r="J120" i="108" s="1"/>
  <c r="J121" i="108" s="1"/>
  <c r="J122" i="108" s="1"/>
  <c r="J123" i="108" s="1"/>
  <c r="J124" i="108" s="1"/>
  <c r="J125" i="108" s="1"/>
  <c r="J126" i="108" s="1"/>
  <c r="J127" i="108" s="1"/>
  <c r="J128" i="108" s="1"/>
  <c r="J129" i="108" s="1"/>
  <c r="J130" i="108" s="1"/>
  <c r="J131" i="108" s="1"/>
  <c r="J132" i="108" s="1"/>
  <c r="J133" i="108" s="1"/>
  <c r="J134" i="108" s="1"/>
  <c r="J135" i="108" s="1"/>
  <c r="J136" i="108" s="1"/>
  <c r="J137" i="108" s="1"/>
  <c r="J138" i="108" s="1"/>
  <c r="J139" i="108" s="1"/>
  <c r="J140" i="108" s="1"/>
  <c r="J141" i="108" s="1"/>
  <c r="J142" i="108" s="1"/>
  <c r="J143" i="108" s="1"/>
  <c r="J144" i="108" s="1"/>
  <c r="J145" i="108" s="1"/>
  <c r="J146" i="108" s="1"/>
  <c r="J147" i="108" s="1"/>
  <c r="J148" i="108" s="1"/>
  <c r="J149" i="108" s="1"/>
  <c r="J150" i="108" s="1"/>
  <c r="J151" i="108" s="1"/>
  <c r="J152" i="108" s="1"/>
  <c r="J153" i="108" s="1"/>
  <c r="J154" i="108" s="1"/>
  <c r="J155" i="108" s="1"/>
  <c r="J156" i="108" s="1"/>
  <c r="J157" i="108" s="1"/>
  <c r="J158" i="108" s="1"/>
  <c r="J159" i="108" s="1"/>
  <c r="J160" i="108" s="1"/>
  <c r="J161" i="108" s="1"/>
  <c r="J162" i="108" s="1"/>
  <c r="J163" i="108" s="1"/>
  <c r="J164" i="108" s="1"/>
  <c r="J165" i="108" s="1"/>
  <c r="J166" i="108" s="1"/>
  <c r="J167" i="108" s="1"/>
  <c r="J168" i="108" s="1"/>
  <c r="J169" i="108" s="1"/>
  <c r="J170" i="108" s="1"/>
  <c r="J171" i="108" s="1"/>
  <c r="J172" i="108" s="1"/>
  <c r="J173" i="108" s="1"/>
  <c r="J174" i="108" s="1"/>
  <c r="J175" i="108" s="1"/>
  <c r="J176" i="108" s="1"/>
  <c r="J177" i="108" s="1"/>
  <c r="J178" i="108" s="1"/>
  <c r="J179" i="108" s="1"/>
  <c r="J180" i="108" s="1"/>
  <c r="A118" i="108"/>
  <c r="A119" i="108" s="1"/>
  <c r="A120" i="108" s="1"/>
  <c r="A121" i="108" s="1"/>
  <c r="A122" i="108" s="1"/>
  <c r="A123" i="108" s="1"/>
  <c r="A124" i="108" s="1"/>
  <c r="A125" i="108" s="1"/>
  <c r="A126" i="108" s="1"/>
  <c r="A127" i="108" s="1"/>
  <c r="A128" i="108" s="1"/>
  <c r="A129" i="108" s="1"/>
  <c r="A130" i="108" s="1"/>
  <c r="A131" i="108" s="1"/>
  <c r="A132" i="108" s="1"/>
  <c r="A133" i="108" s="1"/>
  <c r="A134" i="108" s="1"/>
  <c r="A135" i="108" s="1"/>
  <c r="A136" i="108" s="1"/>
  <c r="A137" i="108" s="1"/>
  <c r="A138" i="108" s="1"/>
  <c r="A139" i="108" s="1"/>
  <c r="A140" i="108" s="1"/>
  <c r="A141" i="108" s="1"/>
  <c r="A142" i="108" s="1"/>
  <c r="A143" i="108" s="1"/>
  <c r="A144" i="108" s="1"/>
  <c r="A145" i="108" s="1"/>
  <c r="A146" i="108" s="1"/>
  <c r="A147" i="108" s="1"/>
  <c r="A148" i="108" s="1"/>
  <c r="A149" i="108" s="1"/>
  <c r="A150" i="108" s="1"/>
  <c r="A151" i="108" s="1"/>
  <c r="A152" i="108" s="1"/>
  <c r="A153" i="108" s="1"/>
  <c r="A154" i="108" s="1"/>
  <c r="A155" i="108" s="1"/>
  <c r="A156" i="108" s="1"/>
  <c r="A157" i="108" s="1"/>
  <c r="A158" i="108" s="1"/>
  <c r="A159" i="108" s="1"/>
  <c r="A160" i="108" s="1"/>
  <c r="A161" i="108" s="1"/>
  <c r="A162" i="108" s="1"/>
  <c r="A163" i="108" s="1"/>
  <c r="A164" i="108" s="1"/>
  <c r="A165" i="108" s="1"/>
  <c r="A166" i="108" s="1"/>
  <c r="A167" i="108" s="1"/>
  <c r="A168" i="108" s="1"/>
  <c r="A169" i="108" s="1"/>
  <c r="A170" i="108" s="1"/>
  <c r="A171" i="108" s="1"/>
  <c r="A172" i="108" s="1"/>
  <c r="A173" i="108" s="1"/>
  <c r="A174" i="108" s="1"/>
  <c r="A175" i="108" s="1"/>
  <c r="A176" i="108" s="1"/>
  <c r="A177" i="108" s="1"/>
  <c r="A178" i="108" s="1"/>
  <c r="A179" i="108" s="1"/>
  <c r="A180" i="108" s="1"/>
  <c r="B111" i="108"/>
  <c r="E99" i="108"/>
  <c r="C98" i="108"/>
  <c r="E86" i="108"/>
  <c r="C85" i="108"/>
  <c r="J82" i="108"/>
  <c r="J83" i="108" s="1"/>
  <c r="J84" i="108" s="1"/>
  <c r="J85" i="108" s="1"/>
  <c r="J86" i="108" s="1"/>
  <c r="J87" i="108" s="1"/>
  <c r="J88" i="108" s="1"/>
  <c r="J89" i="108" s="1"/>
  <c r="J90" i="108" s="1"/>
  <c r="J91" i="108" s="1"/>
  <c r="J92" i="108" s="1"/>
  <c r="J93" i="108" s="1"/>
  <c r="J94" i="108" s="1"/>
  <c r="J95" i="108" s="1"/>
  <c r="J96" i="108" s="1"/>
  <c r="J97" i="108" s="1"/>
  <c r="J98" i="108" s="1"/>
  <c r="J99" i="108" s="1"/>
  <c r="J100" i="108" s="1"/>
  <c r="J101" i="108" s="1"/>
  <c r="J102" i="108" s="1"/>
  <c r="A80" i="108"/>
  <c r="A81" i="108" s="1"/>
  <c r="A82" i="108" s="1"/>
  <c r="A83" i="108" s="1"/>
  <c r="A84" i="108" s="1"/>
  <c r="A85" i="108" s="1"/>
  <c r="A86" i="108" s="1"/>
  <c r="A87" i="108" s="1"/>
  <c r="A88" i="108" s="1"/>
  <c r="A89" i="108" s="1"/>
  <c r="A90" i="108" s="1"/>
  <c r="A91" i="108" s="1"/>
  <c r="A92" i="108" s="1"/>
  <c r="A93" i="108" s="1"/>
  <c r="A94" i="108" s="1"/>
  <c r="A95" i="108" s="1"/>
  <c r="A96" i="108" s="1"/>
  <c r="A97" i="108" s="1"/>
  <c r="A98" i="108" s="1"/>
  <c r="A99" i="108" s="1"/>
  <c r="A100" i="108" s="1"/>
  <c r="A101" i="108" s="1"/>
  <c r="A102" i="108" s="1"/>
  <c r="J79" i="108"/>
  <c r="J80" i="108" s="1"/>
  <c r="J81" i="108" s="1"/>
  <c r="B73" i="108"/>
  <c r="E61" i="108"/>
  <c r="C60" i="108"/>
  <c r="E48" i="108"/>
  <c r="C48" i="108"/>
  <c r="C47" i="108"/>
  <c r="G38" i="108"/>
  <c r="C99" i="108" s="1"/>
  <c r="G35" i="108"/>
  <c r="G31" i="108"/>
  <c r="E47" i="108" s="1"/>
  <c r="G24" i="108"/>
  <c r="G26" i="108" s="1"/>
  <c r="E84" i="108" s="1"/>
  <c r="G16" i="108"/>
  <c r="C97" i="108" s="1"/>
  <c r="A15" i="108"/>
  <c r="A16" i="108" s="1"/>
  <c r="A17" i="108" s="1"/>
  <c r="A18" i="108" s="1"/>
  <c r="A19" i="108" s="1"/>
  <c r="A20" i="108" s="1"/>
  <c r="A21" i="108" s="1"/>
  <c r="A22" i="108" s="1"/>
  <c r="A23" i="108" s="1"/>
  <c r="A24" i="108" s="1"/>
  <c r="A25" i="108" s="1"/>
  <c r="A26" i="108" s="1"/>
  <c r="A27" i="108" s="1"/>
  <c r="A28" i="108" s="1"/>
  <c r="A29" i="108" s="1"/>
  <c r="A30" i="108" s="1"/>
  <c r="A31" i="108" s="1"/>
  <c r="A32" i="108" s="1"/>
  <c r="A33" i="108" s="1"/>
  <c r="A34" i="108" s="1"/>
  <c r="A35" i="108" s="1"/>
  <c r="A36" i="108" s="1"/>
  <c r="A37" i="108" s="1"/>
  <c r="A38" i="108" s="1"/>
  <c r="A39" i="108" s="1"/>
  <c r="A40" i="108" s="1"/>
  <c r="A41" i="108" s="1"/>
  <c r="A42" i="108" s="1"/>
  <c r="A43" i="108" s="1"/>
  <c r="A44" i="108" s="1"/>
  <c r="A45" i="108" s="1"/>
  <c r="A46" i="108" s="1"/>
  <c r="A47" i="108" s="1"/>
  <c r="A48" i="108" s="1"/>
  <c r="A49" i="108" s="1"/>
  <c r="A50" i="108" s="1"/>
  <c r="A51" i="108" s="1"/>
  <c r="A52" i="108" s="1"/>
  <c r="A53" i="108" s="1"/>
  <c r="A54" i="108" s="1"/>
  <c r="A55" i="108" s="1"/>
  <c r="A56" i="108" s="1"/>
  <c r="A57" i="108" s="1"/>
  <c r="A58" i="108" s="1"/>
  <c r="A59" i="108" s="1"/>
  <c r="A60" i="108" s="1"/>
  <c r="A61" i="108" s="1"/>
  <c r="A62" i="108" s="1"/>
  <c r="A63" i="108" s="1"/>
  <c r="A64" i="108" s="1"/>
  <c r="A11" i="108"/>
  <c r="A12" i="108" s="1"/>
  <c r="A13" i="108" s="1"/>
  <c r="A14" i="108" s="1"/>
  <c r="J10" i="108"/>
  <c r="J11" i="108" s="1"/>
  <c r="J12" i="108" s="1"/>
  <c r="J13" i="108" s="1"/>
  <c r="J14" i="108" s="1"/>
  <c r="J15" i="108" s="1"/>
  <c r="J16" i="108" s="1"/>
  <c r="J17" i="108" s="1"/>
  <c r="J18" i="108" s="1"/>
  <c r="J19" i="108" s="1"/>
  <c r="J20" i="108" s="1"/>
  <c r="J21" i="108" s="1"/>
  <c r="J22" i="108" s="1"/>
  <c r="J23" i="108" s="1"/>
  <c r="J24" i="108" s="1"/>
  <c r="J25" i="108" s="1"/>
  <c r="J26" i="108" s="1"/>
  <c r="J27" i="108" s="1"/>
  <c r="J28" i="108" s="1"/>
  <c r="J29" i="108" s="1"/>
  <c r="J30" i="108" s="1"/>
  <c r="J31" i="108" s="1"/>
  <c r="J32" i="108" s="1"/>
  <c r="J33" i="108" s="1"/>
  <c r="J34" i="108" s="1"/>
  <c r="J35" i="108" s="1"/>
  <c r="J36" i="108" s="1"/>
  <c r="J37" i="108" s="1"/>
  <c r="J38" i="108" s="1"/>
  <c r="J39" i="108" s="1"/>
  <c r="J40" i="108" s="1"/>
  <c r="J41" i="108" s="1"/>
  <c r="J42" i="108" s="1"/>
  <c r="J43" i="108" s="1"/>
  <c r="J44" i="108" s="1"/>
  <c r="J45" i="108" s="1"/>
  <c r="J46" i="108" s="1"/>
  <c r="J47" i="108" s="1"/>
  <c r="J48" i="108" s="1"/>
  <c r="J49" i="108" s="1"/>
  <c r="J50" i="108" s="1"/>
  <c r="J51" i="108" s="1"/>
  <c r="J52" i="108" s="1"/>
  <c r="J53" i="108" s="1"/>
  <c r="J54" i="108" s="1"/>
  <c r="J55" i="108" s="1"/>
  <c r="J56" i="108" s="1"/>
  <c r="J57" i="108" s="1"/>
  <c r="J58" i="108" s="1"/>
  <c r="J59" i="108" s="1"/>
  <c r="J60" i="108" s="1"/>
  <c r="J61" i="108" s="1"/>
  <c r="J62" i="108" s="1"/>
  <c r="J63" i="108" s="1"/>
  <c r="J64" i="108" s="1"/>
  <c r="C61" i="108" l="1"/>
  <c r="C86" i="108"/>
  <c r="C59" i="108"/>
  <c r="C62" i="108" s="1"/>
  <c r="D60" i="108" s="1"/>
  <c r="G60" i="108" s="1"/>
  <c r="I150" i="4"/>
  <c r="E28" i="4"/>
  <c r="I124" i="4"/>
  <c r="I181" i="4"/>
  <c r="I174" i="4"/>
  <c r="I129" i="4"/>
  <c r="I135" i="4"/>
  <c r="D99" i="108"/>
  <c r="G99" i="108" s="1"/>
  <c r="G102" i="108" s="1"/>
  <c r="G233" i="108" s="1"/>
  <c r="D98" i="108"/>
  <c r="G98" i="108" s="1"/>
  <c r="E46" i="108"/>
  <c r="C100" i="108"/>
  <c r="D97" i="108" s="1"/>
  <c r="C84" i="108"/>
  <c r="E85" i="108"/>
  <c r="C46" i="108"/>
  <c r="D100" i="108" l="1"/>
  <c r="G97" i="108"/>
  <c r="G100" i="108" s="1"/>
  <c r="G256" i="108" s="1"/>
  <c r="G239" i="108"/>
  <c r="G248" i="108" s="1"/>
  <c r="G245" i="108"/>
  <c r="C49" i="108"/>
  <c r="C87" i="108"/>
  <c r="D84" i="108" s="1"/>
  <c r="D61" i="108"/>
  <c r="G61" i="108" s="1"/>
  <c r="G64" i="108" s="1"/>
  <c r="G155" i="108" s="1"/>
  <c r="D59" i="108"/>
  <c r="D85" i="108" l="1"/>
  <c r="G85" i="108" s="1"/>
  <c r="D86" i="108"/>
  <c r="G86" i="108" s="1"/>
  <c r="D47" i="108"/>
  <c r="G47" i="108" s="1"/>
  <c r="D48" i="108"/>
  <c r="G48" i="108" s="1"/>
  <c r="G161" i="108"/>
  <c r="G170" i="108" s="1"/>
  <c r="G167" i="108"/>
  <c r="G84" i="108"/>
  <c r="D46" i="108"/>
  <c r="G251" i="108"/>
  <c r="G254" i="108" s="1"/>
  <c r="G258" i="108" s="1"/>
  <c r="E62" i="111" s="1"/>
  <c r="G59" i="108"/>
  <c r="G62" i="108" s="1"/>
  <c r="G178" i="108" s="1"/>
  <c r="D62" i="108"/>
  <c r="E63" i="4" l="1"/>
  <c r="E64" i="111"/>
  <c r="G89" i="108"/>
  <c r="G200" i="108" s="1"/>
  <c r="G206" i="108"/>
  <c r="G215" i="108" s="1"/>
  <c r="G212" i="108"/>
  <c r="D87" i="108"/>
  <c r="G173" i="108"/>
  <c r="G176" i="108" s="1"/>
  <c r="G180" i="108" s="1"/>
  <c r="G87" i="108"/>
  <c r="G223" i="108" s="1"/>
  <c r="G51" i="108"/>
  <c r="G122" i="108" s="1"/>
  <c r="D49" i="108"/>
  <c r="G46" i="108"/>
  <c r="G49" i="108" s="1"/>
  <c r="G145" i="108" s="1"/>
  <c r="E87" i="111" l="1"/>
  <c r="E31" i="111"/>
  <c r="I63" i="4"/>
  <c r="E65" i="4"/>
  <c r="G128" i="108"/>
  <c r="G137" i="108" s="1"/>
  <c r="G134" i="108"/>
  <c r="G218" i="108"/>
  <c r="G221" i="108" s="1"/>
  <c r="G225" i="108" s="1"/>
  <c r="E58" i="111" s="1"/>
  <c r="E31" i="4" l="1"/>
  <c r="E33" i="111"/>
  <c r="E59" i="4"/>
  <c r="E60" i="111"/>
  <c r="E66" i="111" s="1"/>
  <c r="E88" i="4"/>
  <c r="E89" i="4" s="1"/>
  <c r="E88" i="111"/>
  <c r="I31" i="4"/>
  <c r="E33" i="4"/>
  <c r="G140" i="108"/>
  <c r="G143" i="108" s="1"/>
  <c r="G147" i="108" s="1"/>
  <c r="I59" i="4" l="1"/>
  <c r="E61" i="4"/>
  <c r="E67" i="4" s="1"/>
  <c r="I88" i="4"/>
  <c r="E83" i="111"/>
  <c r="E72" i="111"/>
  <c r="E27" i="111"/>
  <c r="G11" i="1"/>
  <c r="A11" i="1"/>
  <c r="E73" i="4" l="1"/>
  <c r="E73" i="111"/>
  <c r="E79" i="111" s="1"/>
  <c r="E84" i="4"/>
  <c r="E85" i="4" s="1"/>
  <c r="E84" i="111"/>
  <c r="E90" i="111" s="1"/>
  <c r="E27" i="4"/>
  <c r="E29" i="4" s="1"/>
  <c r="E40" i="4" s="1"/>
  <c r="E29" i="111"/>
  <c r="E40" i="111" s="1"/>
  <c r="I27" i="4"/>
  <c r="I73" i="4"/>
  <c r="E74" i="4"/>
  <c r="I84" i="4"/>
  <c r="G12" i="1"/>
  <c r="G13" i="1" s="1"/>
  <c r="G14" i="1" s="1"/>
  <c r="A12" i="1"/>
  <c r="A13" i="1" s="1"/>
  <c r="A14" i="1" s="1"/>
  <c r="E92" i="111" l="1"/>
  <c r="E94" i="111"/>
  <c r="E91" i="4"/>
  <c r="E80" i="4"/>
  <c r="C16" i="13"/>
  <c r="E93" i="4" l="1"/>
  <c r="C17" i="13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C37" i="13" s="1"/>
  <c r="C38" i="13" s="1"/>
  <c r="C39" i="13" s="1"/>
  <c r="I10" i="13"/>
  <c r="I11" i="13" s="1"/>
  <c r="I12" i="13" s="1"/>
  <c r="I13" i="13" s="1"/>
  <c r="I14" i="13" s="1"/>
  <c r="I15" i="13" s="1"/>
  <c r="I16" i="13" s="1"/>
  <c r="A10" i="13"/>
  <c r="A11" i="13" s="1"/>
  <c r="A12" i="13" s="1"/>
  <c r="A13" i="13" s="1"/>
  <c r="A14" i="13" s="1"/>
  <c r="A15" i="13" s="1"/>
  <c r="A16" i="13" s="1"/>
  <c r="E95" i="4" l="1"/>
  <c r="A17" i="13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I17" i="13"/>
  <c r="I18" i="13" s="1"/>
  <c r="I19" i="13" s="1"/>
  <c r="I20" i="13" s="1"/>
  <c r="I21" i="13" s="1"/>
  <c r="I22" i="13" s="1"/>
  <c r="I23" i="13" s="1"/>
  <c r="I24" i="13" s="1"/>
  <c r="I25" i="13" s="1"/>
  <c r="I26" i="13" s="1"/>
  <c r="I27" i="13" s="1"/>
  <c r="I28" i="13" s="1"/>
  <c r="I29" i="13" s="1"/>
  <c r="I30" i="13" s="1"/>
  <c r="I31" i="13" s="1"/>
  <c r="I32" i="13" s="1"/>
  <c r="I33" i="13" s="1"/>
  <c r="I34" i="13" s="1"/>
  <c r="I35" i="13" s="1"/>
  <c r="I36" i="13" s="1"/>
  <c r="I37" i="13" s="1"/>
  <c r="I38" i="13" s="1"/>
  <c r="I39" i="13" s="1"/>
  <c r="I40" i="13" s="1"/>
  <c r="I41" i="13" s="1"/>
  <c r="I42" i="13" s="1"/>
  <c r="I43" i="13" s="1"/>
  <c r="I44" i="13" s="1"/>
  <c r="I45" i="13" s="1"/>
  <c r="I46" i="13" s="1"/>
  <c r="I47" i="13" s="1"/>
  <c r="I48" i="13" s="1"/>
  <c r="I49" i="13" s="1"/>
  <c r="I50" i="13" s="1"/>
  <c r="I51" i="13" s="1"/>
  <c r="I52" i="13" s="1"/>
  <c r="I53" i="13" s="1"/>
  <c r="I54" i="13" s="1"/>
  <c r="I55" i="13" s="1"/>
  <c r="I56" i="13" s="1"/>
  <c r="I57" i="13" s="1"/>
  <c r="I58" i="13" s="1"/>
  <c r="I59" i="13" s="1"/>
  <c r="I60" i="13" s="1"/>
  <c r="I61" i="13" s="1"/>
  <c r="I62" i="13" s="1"/>
  <c r="I63" i="13" s="1"/>
  <c r="I64" i="13" s="1"/>
  <c r="I65" i="13" s="1"/>
  <c r="I66" i="13" s="1"/>
  <c r="I67" i="13" s="1"/>
  <c r="I68" i="13" s="1"/>
  <c r="I69" i="13" s="1"/>
  <c r="I70" i="13" s="1"/>
  <c r="I71" i="13" s="1"/>
  <c r="I72" i="13" s="1"/>
  <c r="I73" i="13" s="1"/>
  <c r="I74" i="13" s="1"/>
  <c r="I75" i="13" s="1"/>
  <c r="B98" i="4"/>
  <c r="G193" i="4" l="1"/>
  <c r="G187" i="4"/>
  <c r="I187" i="4" s="1"/>
  <c r="G186" i="4"/>
  <c r="I186" i="4" s="1"/>
  <c r="G185" i="4"/>
  <c r="I185" i="4" s="1"/>
  <c r="A170" i="4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K169" i="4"/>
  <c r="K170" i="4" s="1"/>
  <c r="K171" i="4" s="1"/>
  <c r="K172" i="4" s="1"/>
  <c r="K173" i="4" s="1"/>
  <c r="K174" i="4" s="1"/>
  <c r="K175" i="4" s="1"/>
  <c r="K176" i="4" s="1"/>
  <c r="K177" i="4" s="1"/>
  <c r="K178" i="4" s="1"/>
  <c r="K179" i="4" s="1"/>
  <c r="K180" i="4" s="1"/>
  <c r="K181" i="4" s="1"/>
  <c r="K182" i="4" s="1"/>
  <c r="K183" i="4" s="1"/>
  <c r="K184" i="4" s="1"/>
  <c r="K185" i="4" s="1"/>
  <c r="K186" i="4" s="1"/>
  <c r="K187" i="4" s="1"/>
  <c r="K188" i="4" s="1"/>
  <c r="K189" i="4" s="1"/>
  <c r="K190" i="4" s="1"/>
  <c r="K191" i="4" s="1"/>
  <c r="K192" i="4" s="1"/>
  <c r="K193" i="4" s="1"/>
  <c r="B163" i="4"/>
  <c r="A115" i="4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K114" i="4"/>
  <c r="K115" i="4" s="1"/>
  <c r="K116" i="4" s="1"/>
  <c r="K117" i="4" s="1"/>
  <c r="K118" i="4" s="1"/>
  <c r="K119" i="4" s="1"/>
  <c r="K120" i="4" s="1"/>
  <c r="K121" i="4" s="1"/>
  <c r="K122" i="4" s="1"/>
  <c r="K123" i="4" s="1"/>
  <c r="K124" i="4" s="1"/>
  <c r="K125" i="4" s="1"/>
  <c r="K126" i="4" s="1"/>
  <c r="K127" i="4" s="1"/>
  <c r="K128" i="4" s="1"/>
  <c r="K129" i="4" s="1"/>
  <c r="K130" i="4" s="1"/>
  <c r="K131" i="4" s="1"/>
  <c r="K132" i="4" s="1"/>
  <c r="K133" i="4" s="1"/>
  <c r="K134" i="4" s="1"/>
  <c r="K135" i="4" s="1"/>
  <c r="K136" i="4" s="1"/>
  <c r="K137" i="4" s="1"/>
  <c r="K138" i="4" s="1"/>
  <c r="K139" i="4" s="1"/>
  <c r="K140" i="4" s="1"/>
  <c r="K141" i="4" s="1"/>
  <c r="K142" i="4" s="1"/>
  <c r="K143" i="4" s="1"/>
  <c r="K144" i="4" s="1"/>
  <c r="K145" i="4" s="1"/>
  <c r="K146" i="4" s="1"/>
  <c r="K147" i="4" s="1"/>
  <c r="K148" i="4" s="1"/>
  <c r="K149" i="4" s="1"/>
  <c r="K150" i="4" s="1"/>
  <c r="K151" i="4" s="1"/>
  <c r="K152" i="4" s="1"/>
  <c r="B108" i="4"/>
  <c r="G87" i="4"/>
  <c r="I87" i="4" s="1"/>
  <c r="G83" i="4"/>
  <c r="I83" i="4" s="1"/>
  <c r="A58" i="4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K57" i="4"/>
  <c r="K58" i="4" s="1"/>
  <c r="K59" i="4" s="1"/>
  <c r="K60" i="4" s="1"/>
  <c r="K61" i="4" s="1"/>
  <c r="K62" i="4" s="1"/>
  <c r="K63" i="4" s="1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K77" i="4" s="1"/>
  <c r="K78" i="4" s="1"/>
  <c r="K79" i="4" s="1"/>
  <c r="K80" i="4" s="1"/>
  <c r="K81" i="4" s="1"/>
  <c r="K82" i="4" s="1"/>
  <c r="K83" i="4" s="1"/>
  <c r="K84" i="4" s="1"/>
  <c r="K85" i="4" s="1"/>
  <c r="K86" i="4" s="1"/>
  <c r="K87" i="4" s="1"/>
  <c r="K88" i="4" s="1"/>
  <c r="K89" i="4" s="1"/>
  <c r="K90" i="4" s="1"/>
  <c r="K91" i="4" s="1"/>
  <c r="K92" i="4" s="1"/>
  <c r="K93" i="4" s="1"/>
  <c r="K94" i="4" s="1"/>
  <c r="K95" i="4" s="1"/>
  <c r="B51" i="4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K11" i="4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G143" i="4" l="1"/>
  <c r="I143" i="4" s="1"/>
  <c r="I145" i="4" s="1"/>
  <c r="I193" i="4"/>
  <c r="G118" i="4"/>
  <c r="I118" i="4" s="1"/>
  <c r="G117" i="4"/>
  <c r="I117" i="4" s="1"/>
  <c r="G116" i="4"/>
  <c r="I116" i="4" s="1"/>
  <c r="G145" i="4"/>
  <c r="G135" i="4"/>
  <c r="G129" i="4"/>
  <c r="G181" i="4"/>
  <c r="G124" i="4"/>
  <c r="G150" i="4"/>
  <c r="G184" i="4"/>
  <c r="I184" i="4" s="1"/>
  <c r="I188" i="4" s="1"/>
  <c r="G16" i="4"/>
  <c r="G174" i="4"/>
  <c r="G25" i="4" l="1"/>
  <c r="I16" i="4"/>
  <c r="I25" i="4" s="1"/>
  <c r="G60" i="4"/>
  <c r="I60" i="4" s="1"/>
  <c r="G64" i="4"/>
  <c r="I64" i="4" s="1"/>
  <c r="G76" i="4"/>
  <c r="I76" i="4" s="1"/>
  <c r="G72" i="4"/>
  <c r="I72" i="4" s="1"/>
  <c r="G188" i="4"/>
  <c r="G115" i="4"/>
  <c r="I115" i="4" s="1"/>
  <c r="I119" i="4" s="1"/>
  <c r="G119" i="4" l="1"/>
  <c r="G140" i="4" s="1"/>
  <c r="I140" i="4" s="1"/>
  <c r="G78" i="4"/>
  <c r="I78" i="4" s="1"/>
  <c r="G65" i="4"/>
  <c r="I65" i="4" s="1"/>
  <c r="G61" i="4"/>
  <c r="I61" i="4" s="1"/>
  <c r="G67" i="4" l="1"/>
  <c r="I67" i="4" s="1"/>
  <c r="G32" i="4"/>
  <c r="I32" i="4" s="1"/>
  <c r="G28" i="4"/>
  <c r="I28" i="4" s="1"/>
  <c r="G89" i="4" l="1"/>
  <c r="I89" i="4" s="1"/>
  <c r="G33" i="4" l="1"/>
  <c r="G74" i="4"/>
  <c r="G29" i="4"/>
  <c r="I29" i="4" s="1"/>
  <c r="G85" i="4"/>
  <c r="G91" i="4" l="1"/>
  <c r="I91" i="4" s="1"/>
  <c r="I85" i="4"/>
  <c r="G80" i="4"/>
  <c r="I80" i="4" s="1"/>
  <c r="I74" i="4"/>
  <c r="I33" i="4"/>
  <c r="G40" i="4"/>
  <c r="I40" i="4" s="1"/>
  <c r="G93" i="4"/>
  <c r="I93" i="4" s="1"/>
  <c r="G95" i="4" l="1"/>
  <c r="I95" i="4" s="1"/>
  <c r="D10" i="1" s="1"/>
  <c r="D16" i="13" s="1"/>
  <c r="G16" i="13" l="1"/>
  <c r="G10" i="1"/>
  <c r="G15" i="1" s="1"/>
  <c r="G16" i="1" s="1"/>
  <c r="G17" i="1" s="1"/>
  <c r="G18" i="1" s="1"/>
  <c r="G19" i="1" s="1"/>
  <c r="G20" i="1" s="1"/>
  <c r="G21" i="1" s="1"/>
  <c r="G22" i="1" s="1"/>
  <c r="A10" i="1"/>
  <c r="A15" i="1" s="1"/>
  <c r="A16" i="1" s="1"/>
  <c r="A17" i="1" s="1"/>
  <c r="A18" i="1" s="1"/>
  <c r="A19" i="1" s="1"/>
  <c r="A20" i="1" s="1"/>
  <c r="A21" i="1" s="1"/>
  <c r="A22" i="1" s="1"/>
  <c r="D17" i="13" l="1"/>
  <c r="F16" i="13"/>
  <c r="H16" i="13" s="1"/>
  <c r="D18" i="13" l="1"/>
  <c r="D19" i="13" s="1"/>
  <c r="D20" i="13" s="1"/>
  <c r="D21" i="13" s="1"/>
  <c r="D22" i="13" s="1"/>
  <c r="D23" i="13" s="1"/>
  <c r="D24" i="13" s="1"/>
  <c r="D25" i="13" s="1"/>
  <c r="D26" i="13" s="1"/>
  <c r="D27" i="13" s="1"/>
  <c r="F17" i="13"/>
  <c r="G17" i="13" s="1"/>
  <c r="D88" i="13" l="1"/>
  <c r="H17" i="13"/>
  <c r="F18" i="13" l="1"/>
  <c r="G18" i="13" l="1"/>
  <c r="H18" i="13" l="1"/>
  <c r="F19" i="13" s="1"/>
  <c r="G19" i="13" l="1"/>
  <c r="H19" i="13" s="1"/>
  <c r="F20" i="13" l="1"/>
  <c r="G20" i="13" l="1"/>
  <c r="H20" i="13" s="1"/>
  <c r="F21" i="13" l="1"/>
  <c r="G21" i="13" l="1"/>
  <c r="H21" i="13" s="1"/>
  <c r="F22" i="13" l="1"/>
  <c r="G22" i="13" l="1"/>
  <c r="H22" i="13" s="1"/>
  <c r="F23" i="13" l="1"/>
  <c r="G23" i="13" l="1"/>
  <c r="H23" i="13" s="1"/>
  <c r="F24" i="13" l="1"/>
  <c r="G24" i="13" l="1"/>
  <c r="H24" i="13" s="1"/>
  <c r="F25" i="13" l="1"/>
  <c r="G25" i="13" l="1"/>
  <c r="H25" i="13" s="1"/>
  <c r="F26" i="13" l="1"/>
  <c r="G26" i="13" l="1"/>
  <c r="H26" i="13" s="1"/>
  <c r="F27" i="13" l="1"/>
  <c r="G27" i="13" l="1"/>
  <c r="H27" i="13" s="1"/>
  <c r="F28" i="13" l="1"/>
  <c r="G28" i="13" l="1"/>
  <c r="H28" i="13" s="1"/>
  <c r="F29" i="13" l="1"/>
  <c r="G29" i="13" l="1"/>
  <c r="H29" i="13" s="1"/>
  <c r="F30" i="13" l="1"/>
  <c r="G30" i="13" l="1"/>
  <c r="H30" i="13" s="1"/>
  <c r="F31" i="13" l="1"/>
  <c r="G31" i="13" l="1"/>
  <c r="H31" i="13" s="1"/>
  <c r="F32" i="13" l="1"/>
  <c r="G32" i="13" l="1"/>
  <c r="H32" i="13" s="1"/>
  <c r="F33" i="13" l="1"/>
  <c r="G33" i="13" l="1"/>
  <c r="H33" i="13" s="1"/>
  <c r="F34" i="13" l="1"/>
  <c r="G34" i="13" l="1"/>
  <c r="H34" i="13" s="1"/>
  <c r="F35" i="13" l="1"/>
  <c r="G35" i="13" l="1"/>
  <c r="H35" i="13" s="1"/>
  <c r="F36" i="13" l="1"/>
  <c r="G36" i="13" l="1"/>
  <c r="H36" i="13" s="1"/>
  <c r="F37" i="13" l="1"/>
  <c r="G37" i="13" l="1"/>
  <c r="H37" i="13" s="1"/>
  <c r="F38" i="13" l="1"/>
  <c r="G38" i="13" l="1"/>
  <c r="H38" i="13" s="1"/>
  <c r="F39" i="13" l="1"/>
  <c r="G39" i="13" l="1"/>
  <c r="H39" i="13" l="1"/>
  <c r="F40" i="13" l="1"/>
  <c r="G40" i="13" l="1"/>
  <c r="H40" i="13" s="1"/>
  <c r="F41" i="13" l="1"/>
  <c r="G41" i="13" s="1"/>
  <c r="H41" i="13" s="1"/>
  <c r="F42" i="13" l="1"/>
  <c r="G42" i="13" s="1"/>
  <c r="H42" i="13" s="1"/>
  <c r="F43" i="13" l="1"/>
  <c r="G43" i="13" s="1"/>
  <c r="H43" i="13" s="1"/>
  <c r="F44" i="13" l="1"/>
  <c r="G44" i="13" s="1"/>
  <c r="H44" i="13" s="1"/>
  <c r="F45" i="13" l="1"/>
  <c r="G45" i="13" s="1"/>
  <c r="H45" i="13" s="1"/>
  <c r="F46" i="13" l="1"/>
  <c r="G46" i="13" s="1"/>
  <c r="H46" i="13" s="1"/>
  <c r="F47" i="13" l="1"/>
  <c r="G47" i="13" s="1"/>
  <c r="H47" i="13" s="1"/>
  <c r="F48" i="13" l="1"/>
  <c r="G48" i="13" s="1"/>
  <c r="H48" i="13" l="1"/>
  <c r="F49" i="13" l="1"/>
  <c r="G49" i="13" s="1"/>
  <c r="H49" i="13" s="1"/>
  <c r="F50" i="13" l="1"/>
  <c r="G50" i="13" s="1"/>
  <c r="H50" i="13" s="1"/>
  <c r="F51" i="13" l="1"/>
  <c r="G51" i="13" s="1"/>
  <c r="H51" i="13" l="1"/>
  <c r="F52" i="13" l="1"/>
  <c r="G52" i="13" s="1"/>
  <c r="H52" i="13" l="1"/>
  <c r="F53" i="13" l="1"/>
  <c r="G53" i="13" s="1"/>
  <c r="H53" i="13" s="1"/>
  <c r="F54" i="13" s="1"/>
  <c r="G54" i="13" l="1"/>
  <c r="H54" i="13" s="1"/>
  <c r="F55" i="13" l="1"/>
  <c r="G55" i="13" s="1"/>
  <c r="H55" i="13" s="1"/>
  <c r="F56" i="13" l="1"/>
  <c r="G56" i="13" s="1"/>
  <c r="H56" i="13" s="1"/>
  <c r="F57" i="13" l="1"/>
  <c r="G57" i="13" s="1"/>
  <c r="H57" i="13" l="1"/>
  <c r="F58" i="13" l="1"/>
  <c r="G58" i="13" l="1"/>
  <c r="H58" i="13" s="1"/>
  <c r="F59" i="13" l="1"/>
  <c r="G59" i="13" s="1"/>
  <c r="H59" i="13" s="1"/>
  <c r="F60" i="13" l="1"/>
  <c r="G60" i="13" s="1"/>
  <c r="H60" i="13" l="1"/>
  <c r="F61" i="13" l="1"/>
  <c r="G61" i="13" l="1"/>
  <c r="H61" i="13" s="1"/>
  <c r="F62" i="13" l="1"/>
  <c r="G62" i="13" s="1"/>
  <c r="H62" i="13" l="1"/>
  <c r="F63" i="13" l="1"/>
  <c r="G63" i="13" s="1"/>
  <c r="H63" i="13" l="1"/>
  <c r="F64" i="13" l="1"/>
  <c r="G64" i="13" s="1"/>
  <c r="H64" i="13" s="1"/>
  <c r="F65" i="13" s="1"/>
  <c r="G65" i="13" l="1"/>
  <c r="H65" i="13" s="1"/>
  <c r="F66" i="13" l="1"/>
  <c r="G66" i="13" s="1"/>
  <c r="H66" i="13" s="1"/>
  <c r="F67" i="13" l="1"/>
  <c r="G67" i="13" s="1"/>
  <c r="H67" i="13" s="1"/>
  <c r="F68" i="13" l="1"/>
  <c r="G68" i="13" l="1"/>
  <c r="H68" i="13" s="1"/>
  <c r="F69" i="13" s="1"/>
  <c r="G69" i="13" l="1"/>
  <c r="H69" i="13" s="1"/>
  <c r="F70" i="13" l="1"/>
  <c r="G70" i="13" l="1"/>
  <c r="H70" i="13" s="1"/>
  <c r="F71" i="13" l="1"/>
  <c r="G71" i="13" s="1"/>
  <c r="H71" i="13" s="1"/>
  <c r="F72" i="13" l="1"/>
  <c r="G72" i="13" s="1"/>
  <c r="H72" i="13" s="1"/>
  <c r="F73" i="13" l="1"/>
  <c r="G73" i="13" s="1"/>
  <c r="H73" i="13" l="1"/>
  <c r="F74" i="13" l="1"/>
  <c r="G74" i="13" s="1"/>
  <c r="H74" i="13" s="1"/>
  <c r="F75" i="13" l="1"/>
  <c r="G75" i="13" s="1"/>
  <c r="H75" i="13" l="1"/>
  <c r="F76" i="13" l="1"/>
  <c r="G76" i="13"/>
  <c r="H76" i="13" l="1"/>
  <c r="F77" i="13" l="1"/>
  <c r="G77" i="13"/>
  <c r="H77" i="13" l="1"/>
  <c r="F78" i="13" s="1"/>
  <c r="G78" i="13" l="1"/>
  <c r="H78" i="13"/>
  <c r="F79" i="13" l="1"/>
  <c r="G79" i="13"/>
  <c r="H79" i="13" s="1"/>
  <c r="F80" i="13" s="1"/>
  <c r="G80" i="13" l="1"/>
  <c r="H80" i="13" s="1"/>
  <c r="F81" i="13" l="1"/>
  <c r="G81" i="13" s="1"/>
  <c r="H81" i="13" s="1"/>
  <c r="F82" i="13" l="1"/>
  <c r="G82" i="13" s="1"/>
  <c r="H82" i="13" l="1"/>
  <c r="F83" i="13" l="1"/>
  <c r="G83" i="13" s="1"/>
  <c r="H83" i="13" s="1"/>
  <c r="F84" i="13" l="1"/>
  <c r="G84" i="13"/>
  <c r="H84" i="13" s="1"/>
  <c r="F85" i="13" l="1"/>
  <c r="G85" i="13"/>
  <c r="H85" i="13" s="1"/>
  <c r="F86" i="13" l="1"/>
  <c r="G86" i="13"/>
  <c r="H86" i="13" s="1"/>
  <c r="F87" i="13" l="1"/>
  <c r="G87" i="13"/>
  <c r="G88" i="13" s="1"/>
  <c r="D12" i="1" s="1"/>
  <c r="D14" i="1" s="1"/>
  <c r="D20" i="1" l="1"/>
  <c r="D16" i="1"/>
  <c r="D18" i="1" s="1"/>
  <c r="D22" i="1" s="1"/>
  <c r="H87" i="13"/>
</calcChain>
</file>

<file path=xl/sharedStrings.xml><?xml version="1.0" encoding="utf-8"?>
<sst xmlns="http://schemas.openxmlformats.org/spreadsheetml/2006/main" count="1668" uniqueCount="443">
  <si>
    <t>San Diego Gas &amp; Electric Company</t>
  </si>
  <si>
    <t>Derivation of Other BTRR Adjustment Applicable to TO5 Cycle 4</t>
  </si>
  <si>
    <t>($1,000)</t>
  </si>
  <si>
    <t>Line</t>
  </si>
  <si>
    <t>Description</t>
  </si>
  <si>
    <t>Amounts</t>
  </si>
  <si>
    <t>Reference</t>
  </si>
  <si>
    <t>No.</t>
  </si>
  <si>
    <t>Total BTRR Adjustment - Before Interest</t>
  </si>
  <si>
    <t>Interest Expense</t>
  </si>
  <si>
    <t>Total BTRR Adjustment Excluding FF&amp;U</t>
  </si>
  <si>
    <t>Transmission Related Municipal Franchise Fees Expenses</t>
  </si>
  <si>
    <t>Total BTRR Adjustment Including Franchise Fees Expense (WHOLESALE)</t>
  </si>
  <si>
    <t>Transmission Related Uncollectible Expense</t>
  </si>
  <si>
    <t>Total BTRR Adjustment Including FF&amp;U (RETAIL)</t>
  </si>
  <si>
    <t xml:space="preserve"> </t>
  </si>
  <si>
    <t>A. Revenues:</t>
  </si>
  <si>
    <t>Transmission Operation &amp; Maintenance Expense</t>
  </si>
  <si>
    <t>Transmission Related A&amp;G Expense</t>
  </si>
  <si>
    <t>√</t>
  </si>
  <si>
    <t>CPUC Intervenor Funding Expense - Transmission</t>
  </si>
  <si>
    <t xml:space="preserve">     Total O&amp;M Expenses</t>
  </si>
  <si>
    <t>Sum Lines 1 thru 5</t>
  </si>
  <si>
    <t>Transmission, General, Common Plant Depn. Exp., and Electric Misc. Intangible Plant Amort. Exp.</t>
  </si>
  <si>
    <r>
      <t xml:space="preserve">Transmission Plant Abandoned Project Cost Amortization Expense </t>
    </r>
    <r>
      <rPr>
        <b/>
        <vertAlign val="superscript"/>
        <sz val="12"/>
        <rFont val="Times New Roman"/>
        <family val="1"/>
      </rPr>
      <t>1</t>
    </r>
  </si>
  <si>
    <t>Transmission Related Property Taxes Expense</t>
  </si>
  <si>
    <t>Transmission Related Payroll Taxes Expense</t>
  </si>
  <si>
    <t xml:space="preserve">     Sub-Total Expense</t>
  </si>
  <si>
    <t>Sum Lines 6 thru 14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</si>
  <si>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Base ROE</t>
    </r>
  </si>
  <si>
    <t>Transmission Rate Base</t>
  </si>
  <si>
    <t xml:space="preserve">     Return and Associated Income Taxes - Base ROE</t>
  </si>
  <si>
    <t>Line 17 x Line 18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</si>
  <si>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CAISO Participation ROE Adder</t>
    </r>
  </si>
  <si>
    <t xml:space="preserve">     Return and Associated Income Taxes - CAISO Participation ROE Adder</t>
  </si>
  <si>
    <t>Line 21 x Line 22</t>
  </si>
  <si>
    <t>Total of Federal Income Tax Deductions, Other Than Interest</t>
  </si>
  <si>
    <t>Transmission Related Revenue Credits</t>
  </si>
  <si>
    <t>Transmission Related Regulatory Debits/Credits</t>
  </si>
  <si>
    <t>(Gains)/Losses from Sale of Plant Held for Future Use</t>
  </si>
  <si>
    <r>
      <t xml:space="preserve">     End of Prior Year Revenues (PYRR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>) Excluding FF&amp;U</t>
    </r>
  </si>
  <si>
    <t>Line 15 + Line 19 + Line 23 + (Sum Lines 25 thru 28)</t>
  </si>
  <si>
    <t>Blank lines that show up in the Formula Rate Spreadsheet will not be populated with any numbers absent a Section 205 filing to approve the blank lines.</t>
  </si>
  <si>
    <r>
      <t>B. Incentive ROE Project Transmission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</si>
  <si>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Plant Depreciation Expense</t>
  </si>
  <si>
    <r>
      <t xml:space="preserve">Incentive Cost of Capital Rate </t>
    </r>
    <r>
      <rPr>
        <vertAlign val="subscript"/>
        <sz val="12"/>
        <rFont val="Times New Roman"/>
        <family val="1"/>
      </rPr>
      <t>(ICOCR)</t>
    </r>
    <r>
      <rPr>
        <sz val="12"/>
        <rFont val="Times New Roman"/>
        <family val="1"/>
      </rPr>
      <t xml:space="preserve"> - Base ROE</t>
    </r>
  </si>
  <si>
    <t>Total Incentive ROE Project Transmission Rate Base</t>
  </si>
  <si>
    <t xml:space="preserve">     Incentive ROE Project Return and Associated Income Taxes - Base ROE</t>
  </si>
  <si>
    <t>Line 3 x Line 4</t>
  </si>
  <si>
    <t>Line 7 x Line 8</t>
  </si>
  <si>
    <t xml:space="preserve">     Total Incentive ROE Project Transmission Revenue</t>
  </si>
  <si>
    <t>Line 1 + Line 5 + Line 9</t>
  </si>
  <si>
    <r>
      <t>C. Incentive Transmission Plant Abandoned Project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</si>
  <si>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Plant Abandoned Project Cost Amortization Expense</t>
  </si>
  <si>
    <t>Total Incentive Transmission Plant Abandoned Project Cost Rate Base</t>
  </si>
  <si>
    <t xml:space="preserve">     Incentive Trans. Plant Aband. Proj. Return &amp; Assoc. Inc. Taxes - Base ROE</t>
  </si>
  <si>
    <t>Line 16 x Line 17</t>
  </si>
  <si>
    <t xml:space="preserve">     Incentive Trans. Plant Aband. Proj. Return &amp; Assoc. Inc. Taxes - CAISO Participation ROE Adder</t>
  </si>
  <si>
    <t>Line 20 x Line 21</t>
  </si>
  <si>
    <t xml:space="preserve">     Total Incentive Transmission Plant Abandoned Project Revenue</t>
  </si>
  <si>
    <t>Line 14 + Line 18 + Line 22</t>
  </si>
  <si>
    <r>
      <t>D. Incentive Transmission Construction Work In Progress (CWIP)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</si>
  <si>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Construction Work In Progress</t>
  </si>
  <si>
    <t xml:space="preserve">     Incentive CWIP Return and Associated Income Taxes - Base ROE</t>
  </si>
  <si>
    <t>Line 27 x Line 28</t>
  </si>
  <si>
    <t xml:space="preserve">     Incentive CWIP Return and Associated Income Taxes - CAISO Participation ROE Adder</t>
  </si>
  <si>
    <t>Line 31 x Line 32</t>
  </si>
  <si>
    <t xml:space="preserve">     Total Incentive CWIP Revenue</t>
  </si>
  <si>
    <t>Line 29 + Line 33</t>
  </si>
  <si>
    <r>
      <t xml:space="preserve">     Total Incentive End of Prior Year Revenues (PYRR </t>
    </r>
    <r>
      <rPr>
        <vertAlign val="subscript"/>
        <sz val="12"/>
        <rFont val="Times New Roman"/>
        <family val="1"/>
      </rPr>
      <t>EU-IR</t>
    </r>
    <r>
      <rPr>
        <sz val="12"/>
        <rFont val="Times New Roman"/>
        <family val="1"/>
      </rPr>
      <t>) Excluding FF&amp;U</t>
    </r>
  </si>
  <si>
    <t>Sum Lines 11, 24, 35</t>
  </si>
  <si>
    <r>
      <t xml:space="preserve">E. Total (PYRR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>) Excluding FF&amp;U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</si>
  <si>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t>Page 1; Line 30 + Line 37</t>
  </si>
  <si>
    <t>The FERC approved incentives for each project will be tracked and shown separately by repeating the applicable lines. As a result, the data on this page may carryover to the next page.</t>
  </si>
  <si>
    <t>Total Prior Year Revenues (PYRR) or Base Period Revenue is for 12 months ending the applicable cycle base period.</t>
  </si>
  <si>
    <t>Net Transmission Plant:</t>
  </si>
  <si>
    <t>Transmission Plant</t>
  </si>
  <si>
    <t>Transmission Related Electric Miscellaneous Intangible Plant</t>
  </si>
  <si>
    <t>Transmission Related General Plant</t>
  </si>
  <si>
    <t>Transmission Related Common Plant</t>
  </si>
  <si>
    <t xml:space="preserve">     Total Net Transmission Plant</t>
  </si>
  <si>
    <t>Sum Lines 2 thru 5</t>
  </si>
  <si>
    <t>Rate Base Additions:</t>
  </si>
  <si>
    <t>Transmission Plant Abandoned Project Cost</t>
  </si>
  <si>
    <t xml:space="preserve">     Total Rate Base Additions</t>
  </si>
  <si>
    <t>Line 9 + Line 10</t>
  </si>
  <si>
    <t>Rate Base Reductions:</t>
  </si>
  <si>
    <t>Transmission Related Accum. Def. Inc. Taxes</t>
  </si>
  <si>
    <t>Transmission Plant Abandoned Accum. Def. Inc. Taxes</t>
  </si>
  <si>
    <t xml:space="preserve">     Total Rate Base Reductions</t>
  </si>
  <si>
    <t>Line 14 + Line 15</t>
  </si>
  <si>
    <t>Working Capital:</t>
  </si>
  <si>
    <t>Transmission Related Prepayments</t>
  </si>
  <si>
    <t>Transmission Related Cash Working Capital</t>
  </si>
  <si>
    <t>Sum Lines 19 thru 21</t>
  </si>
  <si>
    <t>Other Regulatory Assets/Liabilities</t>
  </si>
  <si>
    <t>Unfunded Reserves</t>
  </si>
  <si>
    <t xml:space="preserve">     Total Transmission Rate Base</t>
  </si>
  <si>
    <t>Sum Lines 6, 11, 16, 22, 24, 25</t>
  </si>
  <si>
    <r>
      <t>B. Incentive ROE Project Transmission Rate Base: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</si>
  <si>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Net Incentive Transmission Plant</t>
  </si>
  <si>
    <t xml:space="preserve">Incentive Transmission Plant Accum. Def. Income Taxes </t>
  </si>
  <si>
    <t xml:space="preserve">     Total Incentive ROE Project Transmission Rate Base</t>
  </si>
  <si>
    <t>Line 30 + Line 31</t>
  </si>
  <si>
    <r>
      <t>C. Incentive Transmission Plant Abandoned Project Rate Base:</t>
    </r>
    <r>
      <rPr>
        <b/>
        <vertAlign val="superscript"/>
        <sz val="12"/>
        <rFont val="Times New Roman"/>
        <family val="1"/>
      </rPr>
      <t xml:space="preserve"> 1</t>
    </r>
  </si>
  <si>
    <t>Incentive Transmission Plant Abandoned Project Cost</t>
  </si>
  <si>
    <t>Incentive Transmission Plant Abandoned Project Cost Accum. Def. Inc. Taxes</t>
  </si>
  <si>
    <t xml:space="preserve">     Total Incentive Transmission Plant Abandoned Project Cost Rate Base</t>
  </si>
  <si>
    <t>Line 35 + Line 36</t>
  </si>
  <si>
    <r>
      <t>D. Incentive Transmission Construction Work In Progress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</si>
  <si>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Gross Transmission Plant:</t>
  </si>
  <si>
    <t xml:space="preserve">     Total Gross Transmission Plant</t>
  </si>
  <si>
    <t>Transmission Related Depreciation Reserve:</t>
  </si>
  <si>
    <t xml:space="preserve">Transmission Plant Depreciation Reserve </t>
  </si>
  <si>
    <t>Transmission Related Electric Misc. Intangible Plant Amortization Reserve</t>
  </si>
  <si>
    <t>Transmission Related General Plant Depr Reserve</t>
  </si>
  <si>
    <t>Transmission Related Common Plant Depr Reserve</t>
  </si>
  <si>
    <t xml:space="preserve">     Total Transmission Related Depreciation Reserve</t>
  </si>
  <si>
    <t>Sum Lines 9 thru 12</t>
  </si>
  <si>
    <t>Sum Lines 16 thru 19</t>
  </si>
  <si>
    <r>
      <t>B. Incentive Project Transmission Plant: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</si>
  <si>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Incentive Transmission Plant</t>
  </si>
  <si>
    <t>Incentive Transmission Plant Depreciation Reserve</t>
  </si>
  <si>
    <t xml:space="preserve">     Total Net Incentive Transmission Plant</t>
  </si>
  <si>
    <t>Line 23 Minus Line 24</t>
  </si>
  <si>
    <t>The Incentive ROE Transmission plant and depreciation reserve will be tracked and shown for each incentive project and lines 23 through 25 will be repeated for each project.</t>
  </si>
  <si>
    <t>SAN DIEGO GAS &amp; ELECTRIC COMPANY</t>
  </si>
  <si>
    <t>Statement BK-1</t>
  </si>
  <si>
    <r>
      <t xml:space="preserve">Derivation of End Use Prior Year Revenue Requirements (PYRR </t>
    </r>
    <r>
      <rPr>
        <b/>
        <vertAlign val="subscript"/>
        <sz val="12"/>
        <rFont val="Times New Roman"/>
        <family val="1"/>
      </rPr>
      <t>EU</t>
    </r>
    <r>
      <rPr>
        <b/>
        <sz val="12"/>
        <rFont val="Times New Roman"/>
        <family val="1"/>
      </rPr>
      <t>)</t>
    </r>
  </si>
  <si>
    <t>For the Base Period &amp; True-Up Period Ending December 31, 2020</t>
  </si>
  <si>
    <t>Statement AH; Line 10</t>
  </si>
  <si>
    <t>Negative of Statement AH; Line 17</t>
  </si>
  <si>
    <t>Statement AJ; Line 23</t>
  </si>
  <si>
    <t>Statement AK; Line 20</t>
  </si>
  <si>
    <t>Page 3; Line 27</t>
  </si>
  <si>
    <t>Page 3; Line 27 - Line 10</t>
  </si>
  <si>
    <t>Statement AQ; Line 3</t>
  </si>
  <si>
    <t>Statement AU; Line 13</t>
  </si>
  <si>
    <t>Statement Misc; Line 1</t>
  </si>
  <si>
    <t>Statement AU; Line 15</t>
  </si>
  <si>
    <t>Statement AJ; Line 19</t>
  </si>
  <si>
    <t>Page 3; Line 32</t>
  </si>
  <si>
    <t>Statement AJ; Line 21</t>
  </si>
  <si>
    <t>Page 3; Line 37</t>
  </si>
  <si>
    <t>Shall be Zero</t>
  </si>
  <si>
    <t>Page 3; Line 39</t>
  </si>
  <si>
    <t>A. Transmission Rate Base:</t>
  </si>
  <si>
    <t>Page 4; Line 16</t>
  </si>
  <si>
    <t>Page 4; Line 17</t>
  </si>
  <si>
    <t>Page 4; Line 18</t>
  </si>
  <si>
    <t>Page 4; Line 19</t>
  </si>
  <si>
    <t>Transmission Plant Held for Future Use</t>
  </si>
  <si>
    <t>Statement AG; Line 1</t>
  </si>
  <si>
    <t>Statement Misc; Line 3</t>
  </si>
  <si>
    <t>Statement AF; Line 11</t>
  </si>
  <si>
    <t xml:space="preserve">Transmission Related Materials and Supplies </t>
  </si>
  <si>
    <t xml:space="preserve">     Total Working Capital</t>
  </si>
  <si>
    <t>Statement Misc; Line 5</t>
  </si>
  <si>
    <t>Statement Misc; Line 7</t>
  </si>
  <si>
    <t>Page 4; Line 25</t>
  </si>
  <si>
    <t>Statement AF; Line 9</t>
  </si>
  <si>
    <t>Statement Misc; Line 9</t>
  </si>
  <si>
    <t>Statement AF; Line 13</t>
  </si>
  <si>
    <t>Statement AM; Line 1</t>
  </si>
  <si>
    <t>A. Transmission Plant:</t>
  </si>
  <si>
    <t>Pg6 Rev Stmt AD; Line 11</t>
  </si>
  <si>
    <t>Transmission Related Electric Misc. Intangible Plant</t>
  </si>
  <si>
    <t>Pg6 Rev Stmt AD; Line 27</t>
  </si>
  <si>
    <t>Pg6 Rev Stmt AD; Line 29</t>
  </si>
  <si>
    <t>Pg6 Rev Stmt AD; Line 31</t>
  </si>
  <si>
    <t>Pg7 Rev Stmt AE; Line 1</t>
  </si>
  <si>
    <t>Pg7 Rev Stmt AE; Line 11</t>
  </si>
  <si>
    <t>Pg7 Rev Stmt AE; Line 13</t>
  </si>
  <si>
    <t>Pg7 Rev Stmt AE; Line 15</t>
  </si>
  <si>
    <t>Line 2 Minus Line 9</t>
  </si>
  <si>
    <t>Line 3 Minus Line 10</t>
  </si>
  <si>
    <t>Line 4 Minus Line 11</t>
  </si>
  <si>
    <t>Line 5 Minus Line 12</t>
  </si>
  <si>
    <t>Statement AD; Line 13</t>
  </si>
  <si>
    <t>Statement AE; Line 19</t>
  </si>
  <si>
    <t>Month</t>
  </si>
  <si>
    <t>Derivation of Interest Expense on Other BTRR Adjustment Applicable to TO5 Cycle 4</t>
  </si>
  <si>
    <t>Col. 1</t>
  </si>
  <si>
    <t>Col. 2</t>
  </si>
  <si>
    <t>Col. 3</t>
  </si>
  <si>
    <t>Col. 4</t>
  </si>
  <si>
    <t>Col. 5</t>
  </si>
  <si>
    <t>Col. 6</t>
  </si>
  <si>
    <t>Calculations:</t>
  </si>
  <si>
    <t>= Col. 2 - Col. 6</t>
  </si>
  <si>
    <t>See Footnote 2</t>
  </si>
  <si>
    <t>See Footnote 3</t>
  </si>
  <si>
    <t>= Col. 4 + Col. 5</t>
  </si>
  <si>
    <t>Cumulative</t>
  </si>
  <si>
    <t>Monthly</t>
  </si>
  <si>
    <t>Overcollection (-) or</t>
  </si>
  <si>
    <t>Undercollection (+)</t>
  </si>
  <si>
    <t>Interest</t>
  </si>
  <si>
    <t>in Revenue</t>
  </si>
  <si>
    <t>Year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</si>
  <si>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</si>
  <si>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</si>
  <si>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</si>
  <si>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</si>
  <si>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</si>
  <si>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</si>
  <si>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</si>
  <si>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</si>
  <si>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</si>
  <si>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</si>
  <si>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</si>
  <si>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</si>
  <si>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</si>
  <si>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</si>
  <si>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</si>
  <si>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Rates specified on the FERC website pursuant to Section 35.19a of the Commission regulation.</t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</si>
  <si>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</si>
  <si>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</si>
  <si>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</si>
  <si>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t>Pg8 Rev. Stmt AF; Line 7</t>
  </si>
  <si>
    <t>Pg9 Rev Stmt AH; Line 33</t>
  </si>
  <si>
    <t>Pg10 Rev Stmt AJ; Line 17</t>
  </si>
  <si>
    <t>Pg11 Rev Stmt AK; Line 13</t>
  </si>
  <si>
    <t>Pg 13.3; Rev Stmt AV; Line 31</t>
  </si>
  <si>
    <t>Pg13.4 Rev. Stmt AV; Line 64</t>
  </si>
  <si>
    <t>Pg13.3; Rev. Stmt AV; Line 31</t>
  </si>
  <si>
    <t>Pg13.4 Rev Stmt AV; Line 31</t>
  </si>
  <si>
    <t>Pg12 Rev Stmt AL; Line 5</t>
  </si>
  <si>
    <t>Pg12 Rev Stmt AL; Line 9</t>
  </si>
  <si>
    <t>Pg12; Rev. Stmnt AL; Line 19</t>
  </si>
  <si>
    <t>Estimated FERC Interest rates</t>
  </si>
  <si>
    <t>Posted FERC Interest rates</t>
  </si>
  <si>
    <t>TO5 Cycle 4 FERC CAISO Adder Refund</t>
  </si>
  <si>
    <t>BTRR Adjustment due to TO5 Cycle 4 FERC CAISO Adder Refund Calculation:</t>
  </si>
  <si>
    <t>Page 2.1; Line 23</t>
  </si>
  <si>
    <t>TO5 Cycle 4 FERC CAISO Adder Refund Adjustment</t>
  </si>
  <si>
    <t>Page 3; Col. 5; Line 68</t>
  </si>
  <si>
    <t>Line 2 + Line 4</t>
  </si>
  <si>
    <t>Line 6 x 1.0275%</t>
  </si>
  <si>
    <t>Line 6 + Line 8</t>
  </si>
  <si>
    <t>Line 6 x 0.165%</t>
  </si>
  <si>
    <t>Line 10 + Line 12</t>
  </si>
  <si>
    <t>Source: https://www.ferc.gov/interest-calculation-rates-and-methodology</t>
  </si>
  <si>
    <t>Statement AV</t>
  </si>
  <si>
    <t>Cost of Capital and Fair Rate of Return</t>
  </si>
  <si>
    <t>Base Period &amp; True-Up Period 12 - Months Ending December 31, 2020</t>
  </si>
  <si>
    <t>FERC Form 1</t>
  </si>
  <si>
    <t>Page; Line; Col.</t>
  </si>
  <si>
    <t>Long-Term Debt Component - Denominator:</t>
  </si>
  <si>
    <t>Bonds (Acct 221)</t>
  </si>
  <si>
    <t>112; 18; c</t>
  </si>
  <si>
    <t>Less: Reacquired Bonds (Acct 222)</t>
  </si>
  <si>
    <t>112; 19; c</t>
  </si>
  <si>
    <t>Other Long-Term Debt (Acct 224)</t>
  </si>
  <si>
    <t>112; 21; c</t>
  </si>
  <si>
    <t>Unamortized Premium on Long-Term Debt (Acct 225)</t>
  </si>
  <si>
    <t>112; 22; c</t>
  </si>
  <si>
    <t>Less: Unamortized Discount on Long-Term Debt-Debit (Acct 226)</t>
  </si>
  <si>
    <t>112; 23; c</t>
  </si>
  <si>
    <t xml:space="preserve">     LTD = Long Term Debt</t>
  </si>
  <si>
    <t>Sum Lines 2 thru 6</t>
  </si>
  <si>
    <t>Long-Term Debt Component - Numerator:</t>
  </si>
  <si>
    <t>Interest on Long-Term Debt (Acct 427)</t>
  </si>
  <si>
    <t>117; 62; c</t>
  </si>
  <si>
    <t>Amort. of Debt Disc. and Expense (Acct 428)</t>
  </si>
  <si>
    <t>117; 63; c</t>
  </si>
  <si>
    <t>Amortization of Loss on Reacquired Debt (Acct 428.1)</t>
  </si>
  <si>
    <t>117; 64; c</t>
  </si>
  <si>
    <t>Less: Amort. of Premium on Debt-Credit (Acct 429)</t>
  </si>
  <si>
    <t>117; 65; c</t>
  </si>
  <si>
    <t>Less: Amortization of Gain on Reacquired Debt-Credit (Acct 429.1)</t>
  </si>
  <si>
    <t>117; 66; c</t>
  </si>
  <si>
    <t xml:space="preserve">     i = LTD interest</t>
  </si>
  <si>
    <t>Sum Lines 10 thru 14</t>
  </si>
  <si>
    <t>Cost of Long-Term Debt:</t>
  </si>
  <si>
    <t>Line 15 / Line 7</t>
  </si>
  <si>
    <t>Preferred Equity Component:</t>
  </si>
  <si>
    <t>PF = Preferred Stock (Acct 204)</t>
  </si>
  <si>
    <t>112; 3; c</t>
  </si>
  <si>
    <t>d(pf) = Total Dividends Declared-Preferred Stocks (Acct 437)</t>
  </si>
  <si>
    <t>118; 29; c</t>
  </si>
  <si>
    <t xml:space="preserve">     Cost of Preferred Equity</t>
  </si>
  <si>
    <t>Line 21 / Line 20</t>
  </si>
  <si>
    <t>Common Equity Component:</t>
  </si>
  <si>
    <t>Proprietary Capital</t>
  </si>
  <si>
    <t>112; 16; c</t>
  </si>
  <si>
    <t>Less: Preferred Stock (Acct 204)</t>
  </si>
  <si>
    <t>Negative of Line 20 Above</t>
  </si>
  <si>
    <t>Less: Unappropriated Undistributed Subsidiary Earnings (Acct 216.1)</t>
  </si>
  <si>
    <t>112; 12; c</t>
  </si>
  <si>
    <t>Accumulated Other Comprehensive Income (Acct 219)</t>
  </si>
  <si>
    <t>112; 15; c</t>
  </si>
  <si>
    <t xml:space="preserve">     CS = Common Stock</t>
  </si>
  <si>
    <t>Sum Lines 25 thru 28</t>
  </si>
  <si>
    <t>Base Return on Common Equity:</t>
  </si>
  <si>
    <t>SDG&amp;E Base Return on Equity</t>
  </si>
  <si>
    <t>(a)</t>
  </si>
  <si>
    <t>(b)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</si>
  <si>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</si>
  <si>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</si>
  <si>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</si>
  <si>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</si>
  <si>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</si>
  <si>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</si>
  <si>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</si>
  <si>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</si>
  <si>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</si>
  <si>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</si>
  <si>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</si>
  <si>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Col. c = Line 17 Above</t>
  </si>
  <si>
    <t>Preferred Equity</t>
  </si>
  <si>
    <t>Col. c = Line 22 Above</t>
  </si>
  <si>
    <t>Common Equity</t>
  </si>
  <si>
    <t>Col. c = Line 32 Above</t>
  </si>
  <si>
    <t xml:space="preserve">     Total Capital</t>
  </si>
  <si>
    <t>Sum Lines 37 thru 39</t>
  </si>
  <si>
    <t>Cost of Equity Component (Preferred &amp; Common):</t>
  </si>
  <si>
    <t>Line 38 + Line 39; Col. d</t>
  </si>
  <si>
    <r>
      <t>CAISO Participation ROE Adder:</t>
    </r>
    <r>
      <rPr>
        <sz val="12"/>
        <rFont val="Times New Roman"/>
        <family val="1"/>
      </rPr>
      <t xml:space="preserve"> </t>
    </r>
  </si>
  <si>
    <t>Order No. 679, 116 FERC ¶ 61,057 at P 326</t>
  </si>
  <si>
    <t>Shall be Zero for ROE Adder</t>
  </si>
  <si>
    <t>Col. c = Line 45 Above</t>
  </si>
  <si>
    <t>Sum Lines 50 thru 52</t>
  </si>
  <si>
    <t>Cost of Common Equity Component (CAISO Participation ROE Adder):</t>
  </si>
  <si>
    <t>Line 52; Col. d</t>
  </si>
  <si>
    <t>Amount is based upon December 31 balances.</t>
  </si>
  <si>
    <r>
      <t>Incentive Return on Common Equity: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</si>
  <si>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Incentive 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</si>
  <si>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2</t>
    </r>
  </si>
  <si>
    <t>Col. c = Page 1, Line 17</t>
  </si>
  <si>
    <t>Col. c = Page 1, Line 22</t>
  </si>
  <si>
    <t>Col. c = Line 1 Above</t>
  </si>
  <si>
    <t>Sum Lines 6 thru 8</t>
  </si>
  <si>
    <t>Incentive Cost of Equity Component (Preferred &amp; Common):</t>
  </si>
  <si>
    <t>Line 7 + Line 8; Col. d</t>
  </si>
  <si>
    <t>Col. c = Line 14 Above</t>
  </si>
  <si>
    <t>Line 21; Col. d</t>
  </si>
  <si>
    <t>The Incentive Return on Common Equity will be tracked and shown separately for each project. As a result, lines 1 through 24 will be repeated for each project.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</si>
  <si>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 - Base ROE:</t>
    </r>
  </si>
  <si>
    <t>A. Federal Income Tax Component:</t>
  </si>
  <si>
    <t>Where:</t>
  </si>
  <si>
    <t xml:space="preserve">     A = Sum of Preferred Stock and Return on Equity Component</t>
  </si>
  <si>
    <t>Page 1; Line 42</t>
  </si>
  <si>
    <t xml:space="preserve">     B = Transmission Total Federal Tax Adjustments</t>
  </si>
  <si>
    <t>Page 8; Rev. Negative of Stmnt AR; Line 9</t>
  </si>
  <si>
    <t xml:space="preserve">     C = Equity AFUDC Component of Transmission Depreciation Expense</t>
  </si>
  <si>
    <t>AV-1A; Line 40</t>
  </si>
  <si>
    <t xml:space="preserve">     D = Transmission Rate Base</t>
  </si>
  <si>
    <t>Pg3.3; BK-1 Rev TO5 C4-FERC Audit; Line 27</t>
  </si>
  <si>
    <t xml:space="preserve">     FT = Federal Income Tax Rate for Rate Effective Period</t>
  </si>
  <si>
    <t>21%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</si>
  <si>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</si>
  <si>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</si>
  <si>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</si>
  <si>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</si>
  <si>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</si>
  <si>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>Line 6 Above</t>
  </si>
  <si>
    <t xml:space="preserve">     B = Equity AFUDC Component of Transmission Depreciation Expense</t>
  </si>
  <si>
    <t>Line 8 Above</t>
  </si>
  <si>
    <t xml:space="preserve">     C = Transmission Rate Base</t>
  </si>
  <si>
    <t>Line 9 Above</t>
  </si>
  <si>
    <t xml:space="preserve">     FT = Federal Income Tax Expense</t>
  </si>
  <si>
    <t>Line 12 Above</t>
  </si>
  <si>
    <t xml:space="preserve">     ST = State Income Tax Rate for Rate Effective Period</t>
  </si>
  <si>
    <t>8.84%</t>
  </si>
  <si>
    <t>State Income Tax Rate</t>
  </si>
  <si>
    <t>State Income Tax    =    ((A) + (B / C) + Federal Income Tax)*(ST)</t>
  </si>
  <si>
    <t>State Income Tax Expense</t>
  </si>
  <si>
    <t xml:space="preserve">                                                               (1 - ST)</t>
  </si>
  <si>
    <t>C. Total Federal &amp; State Income Tax Rate:</t>
  </si>
  <si>
    <t>Line 12 + Line 24</t>
  </si>
  <si>
    <t>D. Total Weighted Cost of Capital:</t>
  </si>
  <si>
    <t>Page 1; Line 40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</si>
  <si>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- Base ROE:</t>
    </r>
  </si>
  <si>
    <t>Line 27 + Line 29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</si>
  <si>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 - CAISO Participation ROE Adder:</t>
    </r>
  </si>
  <si>
    <t xml:space="preserve">     A = Cost of Common Equity Component - CAISO Participation ROE Adder</t>
  </si>
  <si>
    <t>Page 1; Line 55</t>
  </si>
  <si>
    <t>Line 39 Above</t>
  </si>
  <si>
    <t>Line 41 Above</t>
  </si>
  <si>
    <t>Line 42 Above</t>
  </si>
  <si>
    <t>Line 45 Above</t>
  </si>
  <si>
    <t>Line 45 + Line 57</t>
  </si>
  <si>
    <t>D. Total Weighted Cost of Common Equity - CAISO Participation ROE Adder:</t>
  </si>
  <si>
    <t>Page 1; Line 53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</si>
  <si>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- CAISO Participation ROE Adder:</t>
    </r>
  </si>
  <si>
    <t>Line 60 + Line 62</t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</si>
  <si>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 - Base ROE: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</si>
  <si>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Page 2; Line 11</t>
  </si>
  <si>
    <t>Shall be Zero for Incentive ROE Projects</t>
  </si>
  <si>
    <t xml:space="preserve">     D = Incentive ROE Project Transmission Rate Base</t>
  </si>
  <si>
    <t>Statement BK-1; Page 3; Line 32</t>
  </si>
  <si>
    <t>Page 3; Line 10</t>
  </si>
  <si>
    <t xml:space="preserve">Federal Income Tax    =    (((A) + (C / D)) * FT) - (B / D) </t>
  </si>
  <si>
    <t xml:space="preserve">Federal Income Tax Expense </t>
  </si>
  <si>
    <t xml:space="preserve">     C = Incentive ROE Project Transmission Rate Base</t>
  </si>
  <si>
    <t>Page 3; Line 22</t>
  </si>
  <si>
    <t>D. Total Incentive Weighted Cost of Capital:</t>
  </si>
  <si>
    <t>Page 2; Line 9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</si>
  <si>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- Base ROE:</t>
    </r>
  </si>
  <si>
    <t>Page 2; Line 24</t>
  </si>
  <si>
    <t xml:space="preserve">     D = Total Incentive ROE Project Transmission Rate Base</t>
  </si>
  <si>
    <t xml:space="preserve">     C = Total Incentive ROE Project Transmission Rate Base</t>
  </si>
  <si>
    <t>Page 3; Line 55</t>
  </si>
  <si>
    <t>Page 2; Line 22</t>
  </si>
  <si>
    <t>The Incentive Cost of Capital Rate calculation will be tracked and shown separately for each project. As a result, lines 1 through 64 will be repeated for each project.</t>
  </si>
  <si>
    <t>A</t>
  </si>
  <si>
    <t>B</t>
  </si>
  <si>
    <t>C = A - B</t>
  </si>
  <si>
    <t xml:space="preserve">Revised TO5 Cycle 4 </t>
  </si>
  <si>
    <t>Difference</t>
  </si>
  <si>
    <t xml:space="preserve">Amounts  </t>
  </si>
  <si>
    <t xml:space="preserve">Amounts </t>
  </si>
  <si>
    <t>Incr (Decr)</t>
  </si>
  <si>
    <t>Items in BOLD have changed due to clearing the ROE Adder to zero for the TO6 Cycle 1 filing ER25-270 as compared to the original TO5 Cycle 4 filing ER22-527.</t>
  </si>
  <si>
    <t>Source: As Filed TO5 Cycle 4; Rev Stmt AV; ER25-270</t>
  </si>
  <si>
    <t>Pg6 Rev Stmt AH; Line 35</t>
  </si>
  <si>
    <t>Pg8.3; Rev. Stmt AV; Line 31</t>
  </si>
  <si>
    <t>Pg8.3 Rev. Stmt AV; Line 64</t>
  </si>
  <si>
    <t>Pg8.4 Rev Stmt AV; Line 31</t>
  </si>
  <si>
    <t>Pg8.4 Rev. Stmt AV; Line 64</t>
  </si>
  <si>
    <t>Pg8.3; Rev Stmt AV; Line 31</t>
  </si>
  <si>
    <t>Pg8.3; Rev Stmt AV; Line 64</t>
  </si>
  <si>
    <t>Pg7 Rev Stmt AL; Line 5</t>
  </si>
  <si>
    <t>Pg7 Rev Stmt AL; Line 9</t>
  </si>
  <si>
    <t>Pg7; Rev. Stmnt AL; Line 19</t>
  </si>
  <si>
    <t>Source: As Filed TO5 Cycle 4; BK-1 Rev TO5 C4; ER25-270</t>
  </si>
  <si>
    <t>Amounts for TO5 Cycle 4 are as filed in the following dockets: ER22-527, ER23-542, ER24-524, and ER25-270.</t>
  </si>
  <si>
    <r>
      <t xml:space="preserve">As Filed TO5 Cycle 4 </t>
    </r>
    <r>
      <rPr>
        <b/>
        <vertAlign val="superscript"/>
        <sz val="12"/>
        <rFont val="Times New Roman"/>
        <family val="1"/>
      </rPr>
      <t>1</t>
    </r>
  </si>
  <si>
    <r>
      <t xml:space="preserve">Transmission Plant Abandoned Project Cost Amortization Expense </t>
    </r>
    <r>
      <rPr>
        <vertAlign val="superscript"/>
        <sz val="12"/>
        <rFont val="Times New Roman"/>
        <family val="1"/>
      </rPr>
      <t>2</t>
    </r>
  </si>
  <si>
    <r>
      <t>B. Incentive ROE Project Transmission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2, 3</t>
    </r>
  </si>
  <si>
    <r>
      <t>C. Incentive Transmission Plant Abandoned Project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2, 3</t>
    </r>
  </si>
  <si>
    <r>
      <t>D. Incentive Transmission Construction Work In Progress (CWIP)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2, 3</t>
    </r>
  </si>
  <si>
    <r>
      <t xml:space="preserve">E. Total (PYRR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>) Excluding FF&amp;U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4</t>
    </r>
  </si>
  <si>
    <r>
      <t>B. Incentive ROE Project Transmission Rate Base: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</si>
  <si>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r>
      <t>C. Incentive Transmission Plant Abandoned Project Rate Base:</t>
    </r>
    <r>
      <rPr>
        <b/>
        <vertAlign val="superscript"/>
        <sz val="12"/>
        <rFont val="Times New Roman"/>
        <family val="1"/>
      </rPr>
      <t xml:space="preserve"> 2</t>
    </r>
  </si>
  <si>
    <r>
      <t>D. Incentive Transmission Construction Work In Progress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</si>
  <si>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r>
      <t>B. Incentive Project Transmission Plant: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</si>
  <si>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t>Pg5.3 Rev. Stmt AV; Line 64</t>
  </si>
  <si>
    <t>Pg5.3; Rev Stmt AV; Line 64</t>
  </si>
  <si>
    <t>Pg5.3 Rev Stmt AV; Line 64</t>
  </si>
  <si>
    <t>Pg 5.3; Rev Stmt AV; Line 64</t>
  </si>
  <si>
    <t>189 FERC ¶ 61,248 at Page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</si>
</sst>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.0_);\(#,##0.0\)"/>
    <numFmt numFmtId="167" formatCode="0.0000%"/>
    <numFmt numFmtId="168" formatCode="_(&quot;$&quot;* #,##0,_);_(&quot;$&quot;* \(#,##0,\);_(&quot;$&quot;* &quot;-&quot;??_);_(@_)"/>
    <numFmt numFmtId="169" formatCode="&quot;$&quot;#,##0,_);[Red]\(&quot;$&quot;#,##0,\)"/>
    <numFmt numFmtId="170" formatCode="0.000000"/>
    <numFmt numFmtId="171" formatCode="0.00000000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vertAlign val="subscript"/>
      <sz val="12"/>
      <name val="Times New Roman"/>
      <family val="1"/>
    </font>
    <font>
      <b/>
      <u/>
      <vertAlign val="subscript"/>
      <sz val="12"/>
      <name val="Times New Roman"/>
      <family val="1"/>
    </font>
    <font>
      <u/>
      <sz val="12"/>
      <name val="Times New Roman"/>
      <family val="1"/>
    </font>
    <font>
      <b/>
      <vertAlign val="subscript"/>
      <sz val="12"/>
      <name val="Times New Roman"/>
      <family val="1"/>
    </font>
    <font>
      <i/>
      <sz val="12"/>
      <name val="Times New Roman"/>
      <family val="1"/>
    </font>
    <font>
      <sz val="11"/>
      <name val="Calibri"/>
      <family val="2"/>
      <scheme val="minor"/>
    </font>
    <font>
      <b/>
      <sz val="14"/>
      <name val="Times New Roman"/>
      <family val="1"/>
    </font>
    <font>
      <b/>
      <vertAlign val="superscript"/>
      <sz val="11"/>
      <name val="Times New Roman"/>
      <family val="1"/>
    </font>
    <font>
      <b/>
      <sz val="14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trike/>
      <sz val="12"/>
      <color rgb="FFFF0000"/>
      <name val="Times New Roman"/>
      <family val="1"/>
    </font>
    <font>
      <strike/>
      <sz val="12"/>
      <name val="Times New Roman"/>
      <family val="1"/>
    </font>
    <font>
      <b/>
      <vertAlign val="superscript"/>
      <sz val="12"/>
      <color rgb="FFFF0000"/>
      <name val="Times New Roman"/>
      <family val="1"/>
    </font>
    <font>
      <u/>
      <vertAlign val="subscript"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vertAlign val="superscript"/>
      <sz val="12"/>
      <name val="Times New Roman"/>
      <family val="1"/>
    </font>
    <font>
      <b/>
      <strike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</cellStyleXfs>
  <cellXfs count="354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4" applyFont="1"/>
    <xf numFmtId="0" fontId="3" fillId="0" borderId="0" xfId="0" applyFont="1"/>
    <xf numFmtId="165" fontId="6" fillId="0" borderId="0" xfId="1" applyNumberFormat="1" applyFont="1"/>
    <xf numFmtId="0" fontId="6" fillId="0" borderId="0" xfId="8" applyFont="1" applyAlignment="1">
      <alignment vertical="center"/>
    </xf>
    <xf numFmtId="0" fontId="6" fillId="0" borderId="0" xfId="8" applyFont="1" applyAlignment="1">
      <alignment horizontal="center" vertical="center"/>
    </xf>
    <xf numFmtId="165" fontId="6" fillId="0" borderId="1" xfId="1" applyNumberFormat="1" applyFont="1" applyBorder="1"/>
    <xf numFmtId="0" fontId="6" fillId="0" borderId="0" xfId="8" applyFont="1" applyAlignment="1">
      <alignment horizontal="left" vertical="center"/>
    </xf>
    <xf numFmtId="0" fontId="6" fillId="0" borderId="0" xfId="8" quotePrefix="1" applyFont="1" applyAlignment="1">
      <alignment vertical="center"/>
    </xf>
    <xf numFmtId="0" fontId="12" fillId="0" borderId="0" xfId="0" applyFont="1" applyAlignment="1">
      <alignment horizontal="center"/>
    </xf>
    <xf numFmtId="0" fontId="10" fillId="0" borderId="0" xfId="8" quotePrefix="1" applyFont="1" applyAlignment="1">
      <alignment horizontal="center" vertical="center"/>
    </xf>
    <xf numFmtId="0" fontId="11" fillId="0" borderId="0" xfId="8" applyFont="1" applyAlignment="1">
      <alignment horizontal="left" vertical="center"/>
    </xf>
    <xf numFmtId="164" fontId="6" fillId="0" borderId="3" xfId="2" applyNumberFormat="1" applyFont="1" applyFill="1" applyBorder="1" applyAlignment="1" applyProtection="1">
      <alignment horizontal="right" vertical="center"/>
    </xf>
    <xf numFmtId="164" fontId="6" fillId="0" borderId="0" xfId="2" applyNumberFormat="1" applyFont="1" applyFill="1" applyBorder="1" applyAlignment="1" applyProtection="1">
      <alignment horizontal="right" vertical="center"/>
    </xf>
    <xf numFmtId="164" fontId="6" fillId="0" borderId="4" xfId="2" applyNumberFormat="1" applyFont="1" applyFill="1" applyBorder="1" applyAlignment="1" applyProtection="1">
      <alignment horizontal="right" vertical="center"/>
    </xf>
    <xf numFmtId="164" fontId="6" fillId="0" borderId="0" xfId="10" applyNumberFormat="1" applyFont="1" applyFill="1" applyBorder="1" applyAlignment="1" applyProtection="1">
      <alignment horizontal="right" vertical="center"/>
    </xf>
    <xf numFmtId="0" fontId="11" fillId="0" borderId="0" xfId="8" applyFont="1" applyAlignment="1">
      <alignment vertical="center"/>
    </xf>
    <xf numFmtId="43" fontId="6" fillId="0" borderId="0" xfId="11" applyFont="1" applyFill="1" applyBorder="1" applyAlignment="1" applyProtection="1">
      <alignment horizontal="right" vertical="center"/>
    </xf>
    <xf numFmtId="164" fontId="6" fillId="0" borderId="0" xfId="10" quotePrefix="1" applyNumberFormat="1" applyFont="1" applyFill="1" applyBorder="1" applyAlignment="1">
      <alignment horizontal="right" vertical="center"/>
    </xf>
    <xf numFmtId="164" fontId="6" fillId="0" borderId="0" xfId="2" quotePrefix="1" applyNumberFormat="1" applyFont="1" applyFill="1" applyBorder="1" applyAlignment="1">
      <alignment horizontal="right" vertical="center"/>
    </xf>
    <xf numFmtId="164" fontId="6" fillId="0" borderId="3" xfId="2" quotePrefix="1" applyNumberFormat="1" applyFont="1" applyFill="1" applyBorder="1" applyAlignment="1">
      <alignment horizontal="right" vertical="center"/>
    </xf>
    <xf numFmtId="164" fontId="6" fillId="0" borderId="2" xfId="10" quotePrefix="1" applyNumberFormat="1" applyFont="1" applyFill="1" applyBorder="1" applyAlignment="1">
      <alignment horizontal="right" vertical="center"/>
    </xf>
    <xf numFmtId="0" fontId="6" fillId="0" borderId="0" xfId="8" applyFont="1" applyAlignment="1">
      <alignment horizontal="center" vertical="center" wrapText="1"/>
    </xf>
    <xf numFmtId="0" fontId="15" fillId="0" borderId="0" xfId="8" applyFont="1" applyAlignment="1">
      <alignment vertical="center"/>
    </xf>
    <xf numFmtId="0" fontId="3" fillId="0" borderId="0" xfId="8" applyFont="1" applyAlignment="1">
      <alignment vertical="center"/>
    </xf>
    <xf numFmtId="0" fontId="2" fillId="0" borderId="0" xfId="0" applyFont="1" applyAlignment="1">
      <alignment horizontal="right"/>
    </xf>
    <xf numFmtId="0" fontId="3" fillId="0" borderId="0" xfId="8" quotePrefix="1" applyFont="1" applyAlignment="1">
      <alignment horizontal="center" vertical="center"/>
    </xf>
    <xf numFmtId="166" fontId="6" fillId="0" borderId="0" xfId="8" applyNumberFormat="1" applyFont="1" applyAlignment="1">
      <alignment horizontal="center" vertical="center"/>
    </xf>
    <xf numFmtId="5" fontId="6" fillId="0" borderId="1" xfId="8" applyNumberFormat="1" applyFont="1" applyBorder="1" applyAlignment="1">
      <alignment horizontal="center" vertical="center"/>
    </xf>
    <xf numFmtId="0" fontId="6" fillId="0" borderId="1" xfId="8" applyFont="1" applyBorder="1" applyAlignment="1">
      <alignment horizontal="center" vertical="center"/>
    </xf>
    <xf numFmtId="0" fontId="8" fillId="0" borderId="0" xfId="8" applyFont="1" applyAlignment="1">
      <alignment horizontal="center" vertical="center"/>
    </xf>
    <xf numFmtId="5" fontId="6" fillId="0" borderId="0" xfId="8" applyNumberFormat="1" applyFont="1" applyAlignment="1">
      <alignment horizontal="center" vertical="center"/>
    </xf>
    <xf numFmtId="3" fontId="6" fillId="0" borderId="0" xfId="8" applyNumberFormat="1" applyFont="1" applyAlignment="1">
      <alignment vertical="center"/>
    </xf>
    <xf numFmtId="0" fontId="8" fillId="0" borderId="0" xfId="8" applyFont="1" applyAlignment="1">
      <alignment horizontal="left" vertical="center"/>
    </xf>
    <xf numFmtId="165" fontId="6" fillId="0" borderId="0" xfId="11" applyNumberFormat="1" applyFont="1" applyFill="1" applyBorder="1" applyAlignment="1">
      <alignment horizontal="right" vertical="center"/>
    </xf>
    <xf numFmtId="165" fontId="6" fillId="0" borderId="0" xfId="11" applyNumberFormat="1" applyFont="1" applyFill="1" applyAlignment="1">
      <alignment horizontal="right" vertical="center"/>
    </xf>
    <xf numFmtId="0" fontId="17" fillId="0" borderId="0" xfId="8" applyFont="1" applyAlignment="1">
      <alignment vertical="center"/>
    </xf>
    <xf numFmtId="165" fontId="6" fillId="2" borderId="1" xfId="1" applyNumberFormat="1" applyFont="1" applyFill="1" applyBorder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165" fontId="6" fillId="0" borderId="0" xfId="11" applyNumberFormat="1" applyFont="1" applyFill="1" applyAlignment="1">
      <alignment vertical="center"/>
    </xf>
    <xf numFmtId="5" fontId="3" fillId="0" borderId="0" xfId="8" applyNumberFormat="1" applyFont="1" applyAlignment="1" applyProtection="1">
      <alignment horizontal="center" vertical="center"/>
      <protection locked="0"/>
    </xf>
    <xf numFmtId="165" fontId="6" fillId="0" borderId="0" xfId="11" applyNumberFormat="1" applyFont="1" applyFill="1" applyAlignment="1" applyProtection="1">
      <alignment horizontal="center" vertical="center"/>
    </xf>
    <xf numFmtId="165" fontId="6" fillId="2" borderId="0" xfId="1" applyNumberFormat="1" applyFont="1" applyFill="1" applyAlignment="1">
      <alignment vertical="center"/>
    </xf>
    <xf numFmtId="165" fontId="6" fillId="0" borderId="0" xfId="11" applyNumberFormat="1" applyFont="1" applyFill="1" applyBorder="1" applyAlignment="1" applyProtection="1">
      <alignment horizontal="right" vertical="center"/>
    </xf>
    <xf numFmtId="165" fontId="6" fillId="2" borderId="1" xfId="11" applyNumberFormat="1" applyFont="1" applyFill="1" applyBorder="1" applyAlignment="1" applyProtection="1">
      <alignment horizontal="right" vertical="center"/>
    </xf>
    <xf numFmtId="6" fontId="6" fillId="0" borderId="0" xfId="8" applyNumberFormat="1" applyFont="1" applyAlignment="1">
      <alignment horizontal="right" vertical="center"/>
    </xf>
    <xf numFmtId="167" fontId="6" fillId="2" borderId="0" xfId="9" applyNumberFormat="1" applyFont="1" applyFill="1" applyAlignment="1">
      <alignment horizontal="right" vertical="center"/>
    </xf>
    <xf numFmtId="164" fontId="6" fillId="0" borderId="0" xfId="10" applyNumberFormat="1" applyFont="1" applyFill="1" applyAlignment="1" applyProtection="1">
      <alignment horizontal="right" vertical="center"/>
    </xf>
    <xf numFmtId="164" fontId="6" fillId="2" borderId="0" xfId="10" applyNumberFormat="1" applyFont="1" applyFill="1" applyAlignment="1" applyProtection="1">
      <alignment horizontal="right" vertical="center"/>
    </xf>
    <xf numFmtId="165" fontId="6" fillId="2" borderId="0" xfId="11" applyNumberFormat="1" applyFont="1" applyFill="1" applyBorder="1" applyAlignment="1" applyProtection="1">
      <alignment horizontal="right" vertical="center"/>
    </xf>
    <xf numFmtId="165" fontId="6" fillId="2" borderId="0" xfId="1" applyNumberFormat="1" applyFont="1" applyFill="1" applyBorder="1" applyAlignment="1" applyProtection="1">
      <alignment horizontal="right" vertical="center"/>
    </xf>
    <xf numFmtId="165" fontId="6" fillId="2" borderId="1" xfId="1" applyNumberFormat="1" applyFont="1" applyFill="1" applyBorder="1" applyAlignment="1" applyProtection="1">
      <alignment horizontal="right" vertical="center"/>
    </xf>
    <xf numFmtId="164" fontId="8" fillId="0" borderId="0" xfId="10" quotePrefix="1" applyNumberFormat="1" applyFont="1" applyFill="1" applyBorder="1" applyAlignment="1">
      <alignment horizontal="right" vertical="center"/>
    </xf>
    <xf numFmtId="164" fontId="6" fillId="2" borderId="0" xfId="2" quotePrefix="1" applyNumberFormat="1" applyFont="1" applyFill="1" applyBorder="1" applyAlignment="1">
      <alignment horizontal="right" vertical="center"/>
    </xf>
    <xf numFmtId="0" fontId="10" fillId="0" borderId="0" xfId="8" applyFont="1" applyAlignment="1">
      <alignment vertical="center"/>
    </xf>
    <xf numFmtId="164" fontId="6" fillId="2" borderId="1" xfId="2" applyNumberFormat="1" applyFont="1" applyFill="1" applyBorder="1" applyAlignment="1" applyProtection="1">
      <alignment horizontal="right" vertical="center"/>
    </xf>
    <xf numFmtId="164" fontId="6" fillId="2" borderId="0" xfId="2" applyNumberFormat="1" applyFont="1" applyFill="1" applyBorder="1" applyAlignment="1" applyProtection="1">
      <alignment horizontal="right" vertical="center"/>
    </xf>
    <xf numFmtId="167" fontId="6" fillId="2" borderId="1" xfId="9" applyNumberFormat="1" applyFont="1" applyFill="1" applyBorder="1" applyAlignment="1">
      <alignment horizontal="right" vertical="center"/>
    </xf>
    <xf numFmtId="165" fontId="6" fillId="0" borderId="0" xfId="1" applyNumberFormat="1" applyFont="1" applyFill="1" applyAlignment="1">
      <alignment horizontal="right" vertical="center"/>
    </xf>
    <xf numFmtId="167" fontId="6" fillId="4" borderId="1" xfId="9" applyNumberFormat="1" applyFont="1" applyFill="1" applyBorder="1" applyAlignment="1">
      <alignment horizontal="right" vertical="center"/>
    </xf>
    <xf numFmtId="167" fontId="6" fillId="2" borderId="0" xfId="9" quotePrefix="1" applyNumberFormat="1" applyFont="1" applyFill="1" applyBorder="1" applyAlignment="1">
      <alignment horizontal="right" vertical="center"/>
    </xf>
    <xf numFmtId="164" fontId="3" fillId="0" borderId="0" xfId="10" quotePrefix="1" applyNumberFormat="1" applyFont="1" applyFill="1" applyBorder="1" applyAlignment="1">
      <alignment horizontal="right" vertical="center"/>
    </xf>
    <xf numFmtId="0" fontId="6" fillId="0" borderId="0" xfId="8" applyFont="1" applyAlignment="1" applyProtection="1">
      <alignment horizontal="center" vertical="center"/>
      <protection locked="0"/>
    </xf>
    <xf numFmtId="0" fontId="15" fillId="0" borderId="0" xfId="8" applyFont="1" applyAlignment="1">
      <alignment horizontal="left" vertical="center"/>
    </xf>
    <xf numFmtId="164" fontId="6" fillId="2" borderId="0" xfId="10" applyNumberFormat="1" applyFont="1" applyFill="1" applyBorder="1" applyAlignment="1" applyProtection="1">
      <alignment horizontal="center" vertical="center"/>
    </xf>
    <xf numFmtId="165" fontId="6" fillId="2" borderId="0" xfId="1" applyNumberFormat="1" applyFont="1" applyFill="1" applyBorder="1" applyAlignment="1" applyProtection="1">
      <alignment horizontal="center" vertical="center"/>
    </xf>
    <xf numFmtId="164" fontId="6" fillId="0" borderId="3" xfId="10" applyNumberFormat="1" applyFont="1" applyFill="1" applyBorder="1" applyAlignment="1" applyProtection="1">
      <alignment horizontal="center" vertical="center"/>
    </xf>
    <xf numFmtId="165" fontId="6" fillId="0" borderId="0" xfId="11" applyNumberFormat="1" applyFont="1" applyFill="1" applyAlignment="1" applyProtection="1">
      <alignment horizontal="right" vertical="center"/>
    </xf>
    <xf numFmtId="165" fontId="6" fillId="0" borderId="0" xfId="11" applyNumberFormat="1" applyFont="1" applyFill="1" applyBorder="1" applyAlignment="1" applyProtection="1">
      <alignment horizontal="center" vertical="center"/>
    </xf>
    <xf numFmtId="164" fontId="6" fillId="2" borderId="0" xfId="2" applyNumberFormat="1" applyFont="1" applyFill="1" applyBorder="1" applyAlignment="1" applyProtection="1">
      <alignment horizontal="center" vertical="center"/>
    </xf>
    <xf numFmtId="0" fontId="6" fillId="0" borderId="0" xfId="8" quotePrefix="1" applyFont="1" applyAlignment="1">
      <alignment horizontal="center" vertical="center"/>
    </xf>
    <xf numFmtId="6" fontId="8" fillId="0" borderId="0" xfId="8" applyNumberFormat="1" applyFont="1" applyAlignment="1">
      <alignment horizontal="left" vertical="center"/>
    </xf>
    <xf numFmtId="6" fontId="6" fillId="0" borderId="0" xfId="8" applyNumberFormat="1" applyFont="1" applyAlignment="1">
      <alignment vertical="center"/>
    </xf>
    <xf numFmtId="10" fontId="6" fillId="0" borderId="0" xfId="9" applyNumberFormat="1" applyFont="1" applyAlignment="1">
      <alignment vertical="center"/>
    </xf>
    <xf numFmtId="164" fontId="6" fillId="0" borderId="2" xfId="2" applyNumberFormat="1" applyFont="1" applyFill="1" applyBorder="1" applyAlignment="1" applyProtection="1">
      <alignment horizontal="right" vertical="center"/>
    </xf>
    <xf numFmtId="164" fontId="6" fillId="0" borderId="0" xfId="8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quotePrefix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3" fillId="2" borderId="0" xfId="2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" xfId="1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15" applyFont="1" applyAlignment="1">
      <alignment horizontal="left" vertical="center"/>
    </xf>
    <xf numFmtId="164" fontId="6" fillId="0" borderId="0" xfId="2" applyNumberFormat="1" applyFont="1" applyAlignment="1">
      <alignment horizontal="center" vertical="center"/>
    </xf>
    <xf numFmtId="10" fontId="6" fillId="3" borderId="0" xfId="3" applyNumberFormat="1" applyFont="1" applyFill="1" applyBorder="1"/>
    <xf numFmtId="165" fontId="5" fillId="0" borderId="0" xfId="1" applyNumberFormat="1" applyFont="1" applyAlignment="1">
      <alignment horizontal="right" vertical="center"/>
    </xf>
    <xf numFmtId="165" fontId="6" fillId="0" borderId="0" xfId="1" applyNumberFormat="1" applyFont="1" applyAlignment="1">
      <alignment horizontal="center" vertical="center"/>
    </xf>
    <xf numFmtId="0" fontId="6" fillId="0" borderId="1" xfId="15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center" vertical="center"/>
    </xf>
    <xf numFmtId="10" fontId="6" fillId="3" borderId="1" xfId="3" applyNumberFormat="1" applyFont="1" applyFill="1" applyBorder="1"/>
    <xf numFmtId="165" fontId="5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right" vertical="center"/>
    </xf>
    <xf numFmtId="1" fontId="6" fillId="0" borderId="0" xfId="15" applyNumberFormat="1" applyFont="1" applyAlignment="1">
      <alignment horizontal="center" vertical="center"/>
    </xf>
    <xf numFmtId="10" fontId="5" fillId="0" borderId="0" xfId="3" applyNumberFormat="1" applyFont="1" applyAlignment="1">
      <alignment vertical="center"/>
    </xf>
    <xf numFmtId="1" fontId="6" fillId="0" borderId="1" xfId="15" applyNumberFormat="1" applyFont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right" vertical="center"/>
    </xf>
    <xf numFmtId="165" fontId="5" fillId="0" borderId="0" xfId="1" applyNumberFormat="1" applyFont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168" fontId="5" fillId="0" borderId="0" xfId="2" applyNumberFormat="1" applyFont="1" applyBorder="1" applyAlignment="1">
      <alignment vertical="center"/>
    </xf>
    <xf numFmtId="168" fontId="5" fillId="0" borderId="0" xfId="2" applyNumberFormat="1" applyFont="1" applyAlignment="1">
      <alignment vertical="center"/>
    </xf>
    <xf numFmtId="168" fontId="6" fillId="0" borderId="0" xfId="2" applyNumberFormat="1" applyFont="1" applyFill="1" applyAlignment="1">
      <alignment vertical="center"/>
    </xf>
    <xf numFmtId="169" fontId="5" fillId="0" borderId="0" xfId="0" applyNumberFormat="1" applyFont="1" applyAlignment="1">
      <alignment vertical="center"/>
    </xf>
    <xf numFmtId="169" fontId="6" fillId="0" borderId="0" xfId="0" applyNumberFormat="1" applyFont="1" applyAlignment="1">
      <alignment vertical="center"/>
    </xf>
    <xf numFmtId="0" fontId="10" fillId="0" borderId="0" xfId="17" quotePrefix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6" fillId="2" borderId="0" xfId="1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164" fontId="5" fillId="0" borderId="0" xfId="2" applyNumberFormat="1" applyFont="1" applyAlignment="1">
      <alignment horizontal="right" vertical="center"/>
    </xf>
    <xf numFmtId="164" fontId="5" fillId="0" borderId="0" xfId="2" applyNumberFormat="1" applyFont="1" applyAlignment="1">
      <alignment horizontal="center" vertical="center"/>
    </xf>
    <xf numFmtId="164" fontId="6" fillId="0" borderId="0" xfId="2" applyNumberFormat="1" applyFont="1" applyFill="1" applyBorder="1" applyAlignment="1">
      <alignment horizontal="right" vertical="center"/>
    </xf>
    <xf numFmtId="164" fontId="6" fillId="0" borderId="2" xfId="2" applyNumberFormat="1" applyFont="1" applyFill="1" applyBorder="1" applyAlignment="1">
      <alignment vertical="center"/>
    </xf>
    <xf numFmtId="0" fontId="18" fillId="0" borderId="0" xfId="4" applyFont="1"/>
    <xf numFmtId="0" fontId="19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19" fillId="0" borderId="0" xfId="4" applyFont="1" applyAlignment="1">
      <alignment horizontal="centerContinuous"/>
    </xf>
    <xf numFmtId="0" fontId="11" fillId="0" borderId="0" xfId="4" quotePrefix="1" applyFont="1" applyAlignment="1">
      <alignment horizontal="center"/>
    </xf>
    <xf numFmtId="0" fontId="11" fillId="0" borderId="0" xfId="4" applyFont="1"/>
    <xf numFmtId="0" fontId="11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164" fontId="6" fillId="0" borderId="0" xfId="5" applyNumberFormat="1" applyFont="1"/>
    <xf numFmtId="165" fontId="6" fillId="0" borderId="1" xfId="6" applyNumberFormat="1" applyFont="1" applyBorder="1"/>
    <xf numFmtId="165" fontId="6" fillId="0" borderId="0" xfId="6" applyNumberFormat="1" applyFont="1"/>
    <xf numFmtId="165" fontId="6" fillId="0" borderId="0" xfId="6" applyNumberFormat="1" applyFont="1" applyBorder="1"/>
    <xf numFmtId="0" fontId="6" fillId="0" borderId="0" xfId="4" applyFont="1" applyAlignment="1">
      <alignment horizontal="left"/>
    </xf>
    <xf numFmtId="165" fontId="6" fillId="0" borderId="0" xfId="1" applyNumberFormat="1" applyFont="1" applyBorder="1"/>
    <xf numFmtId="0" fontId="3" fillId="0" borderId="0" xfId="4" applyFont="1"/>
    <xf numFmtId="164" fontId="6" fillId="0" borderId="0" xfId="4" applyNumberFormat="1" applyFont="1"/>
    <xf numFmtId="164" fontId="3" fillId="0" borderId="2" xfId="5" applyNumberFormat="1" applyFont="1" applyBorder="1"/>
    <xf numFmtId="0" fontId="20" fillId="0" borderId="0" xfId="4" applyFont="1" applyAlignment="1">
      <alignment horizontal="center"/>
    </xf>
    <xf numFmtId="0" fontId="21" fillId="0" borderId="0" xfId="4" applyFont="1" applyAlignment="1">
      <alignment horizontal="centerContinuous" vertical="center"/>
    </xf>
    <xf numFmtId="165" fontId="6" fillId="0" borderId="0" xfId="1" applyNumberFormat="1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64" fontId="5" fillId="0" borderId="2" xfId="2" applyNumberFormat="1" applyFont="1" applyFill="1" applyBorder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0" borderId="0" xfId="4" applyFont="1"/>
    <xf numFmtId="0" fontId="5" fillId="0" borderId="0" xfId="4" applyFont="1" applyAlignment="1">
      <alignment horizontal="center"/>
    </xf>
    <xf numFmtId="0" fontId="22" fillId="0" borderId="0" xfId="4" applyFont="1" applyAlignment="1">
      <alignment horizontal="center"/>
    </xf>
    <xf numFmtId="0" fontId="7" fillId="0" borderId="0" xfId="0" applyFont="1"/>
    <xf numFmtId="0" fontId="6" fillId="0" borderId="0" xfId="18" applyFont="1" applyAlignment="1">
      <alignment horizontal="left" vertical="center"/>
    </xf>
    <xf numFmtId="1" fontId="6" fillId="0" borderId="0" xfId="18" applyNumberFormat="1" applyFont="1" applyAlignment="1">
      <alignment horizontal="center" vertical="center"/>
    </xf>
    <xf numFmtId="0" fontId="6" fillId="0" borderId="1" xfId="18" applyFont="1" applyBorder="1" applyAlignment="1">
      <alignment horizontal="left" vertical="center"/>
    </xf>
    <xf numFmtId="1" fontId="6" fillId="0" borderId="1" xfId="18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23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164" fontId="6" fillId="3" borderId="0" xfId="2" applyNumberFormat="1" applyFont="1" applyFill="1" applyAlignment="1" applyProtection="1">
      <alignment vertical="center"/>
      <protection locked="0"/>
    </xf>
    <xf numFmtId="0" fontId="24" fillId="0" borderId="0" xfId="0" applyFont="1" applyAlignment="1">
      <alignment horizontal="center" vertical="center" wrapText="1"/>
    </xf>
    <xf numFmtId="165" fontId="6" fillId="3" borderId="0" xfId="1" applyNumberFormat="1" applyFont="1" applyFill="1" applyAlignment="1" applyProtection="1">
      <alignment vertical="center"/>
      <protection locked="0"/>
    </xf>
    <xf numFmtId="165" fontId="6" fillId="3" borderId="0" xfId="1" applyNumberFormat="1" applyFont="1" applyFill="1" applyBorder="1" applyAlignment="1" applyProtection="1">
      <alignment vertical="center"/>
      <protection locked="0"/>
    </xf>
    <xf numFmtId="165" fontId="6" fillId="3" borderId="1" xfId="1" applyNumberFormat="1" applyFont="1" applyFill="1" applyBorder="1" applyAlignment="1" applyProtection="1">
      <alignment vertical="center"/>
      <protection locked="0"/>
    </xf>
    <xf numFmtId="164" fontId="6" fillId="0" borderId="3" xfId="2" applyNumberFormat="1" applyFont="1" applyBorder="1" applyAlignment="1">
      <alignment vertical="center"/>
    </xf>
    <xf numFmtId="164" fontId="6" fillId="0" borderId="0" xfId="2" applyNumberFormat="1" applyFont="1" applyBorder="1" applyAlignment="1">
      <alignment vertical="center"/>
    </xf>
    <xf numFmtId="165" fontId="6" fillId="0" borderId="0" xfId="1" applyNumberFormat="1" applyFont="1" applyAlignment="1">
      <alignment vertical="center"/>
    </xf>
    <xf numFmtId="0" fontId="25" fillId="0" borderId="0" xfId="0" applyFont="1" applyAlignment="1">
      <alignment horizontal="center" vertical="center" wrapText="1"/>
    </xf>
    <xf numFmtId="164" fontId="6" fillId="0" borderId="5" xfId="2" applyNumberFormat="1" applyFont="1" applyBorder="1" applyAlignment="1" applyProtection="1">
      <alignment vertical="center"/>
      <protection locked="0"/>
    </xf>
    <xf numFmtId="164" fontId="6" fillId="0" borderId="0" xfId="2" applyNumberFormat="1" applyFont="1" applyBorder="1" applyAlignment="1" applyProtection="1">
      <alignment vertical="center"/>
      <protection locked="0"/>
    </xf>
    <xf numFmtId="10" fontId="6" fillId="0" borderId="2" xfId="3" applyNumberFormat="1" applyFont="1" applyBorder="1" applyAlignment="1">
      <alignment horizontal="right" vertical="center"/>
    </xf>
    <xf numFmtId="10" fontId="6" fillId="0" borderId="0" xfId="3" applyNumberFormat="1" applyFont="1" applyBorder="1" applyAlignment="1">
      <alignment horizontal="right" vertical="center"/>
    </xf>
    <xf numFmtId="164" fontId="6" fillId="3" borderId="1" xfId="2" applyNumberFormat="1" applyFont="1" applyFill="1" applyBorder="1" applyAlignment="1" applyProtection="1">
      <alignment vertical="center"/>
      <protection locked="0"/>
    </xf>
    <xf numFmtId="164" fontId="6" fillId="0" borderId="0" xfId="0" applyNumberFormat="1" applyFont="1" applyAlignment="1">
      <alignment vertical="center"/>
    </xf>
    <xf numFmtId="165" fontId="6" fillId="0" borderId="0" xfId="1" applyNumberFormat="1" applyFont="1" applyFill="1" applyAlignment="1" applyProtection="1">
      <alignment vertical="center"/>
      <protection locked="0"/>
    </xf>
    <xf numFmtId="164" fontId="6" fillId="0" borderId="4" xfId="2" applyNumberFormat="1" applyFont="1" applyBorder="1" applyAlignment="1" applyProtection="1">
      <alignment vertical="center"/>
    </xf>
    <xf numFmtId="164" fontId="6" fillId="0" borderId="0" xfId="2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10" fontId="6" fillId="3" borderId="2" xfId="3" applyNumberFormat="1" applyFont="1" applyFill="1" applyBorder="1" applyAlignment="1">
      <alignment vertical="center"/>
    </xf>
    <xf numFmtId="164" fontId="6" fillId="0" borderId="0" xfId="2" applyNumberFormat="1" applyFont="1" applyFill="1" applyAlignment="1">
      <alignment vertical="center"/>
    </xf>
    <xf numFmtId="10" fontId="6" fillId="0" borderId="0" xfId="3" applyNumberFormat="1" applyFont="1" applyFill="1" applyAlignment="1">
      <alignment horizontal="right" vertical="center"/>
    </xf>
    <xf numFmtId="10" fontId="6" fillId="0" borderId="0" xfId="0" applyNumberFormat="1" applyFont="1" applyAlignment="1">
      <alignment horizontal="right" vertical="center"/>
    </xf>
    <xf numFmtId="10" fontId="6" fillId="0" borderId="0" xfId="3" applyNumberFormat="1" applyFont="1" applyAlignment="1">
      <alignment horizontal="right" vertical="center"/>
    </xf>
    <xf numFmtId="165" fontId="6" fillId="0" borderId="0" xfId="1" applyNumberFormat="1" applyFont="1" applyFill="1" applyAlignment="1">
      <alignment vertical="center"/>
    </xf>
    <xf numFmtId="10" fontId="6" fillId="0" borderId="1" xfId="3" applyNumberFormat="1" applyFont="1" applyFill="1" applyBorder="1" applyAlignment="1">
      <alignment horizontal="right" vertical="center"/>
    </xf>
    <xf numFmtId="10" fontId="6" fillId="0" borderId="0" xfId="0" applyNumberFormat="1" applyFont="1" applyAlignment="1">
      <alignment vertical="center"/>
    </xf>
    <xf numFmtId="10" fontId="6" fillId="0" borderId="1" xfId="3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vertical="center"/>
    </xf>
    <xf numFmtId="10" fontId="6" fillId="0" borderId="2" xfId="3" applyNumberFormat="1" applyFont="1" applyFill="1" applyBorder="1" applyAlignment="1">
      <alignment horizontal="right" vertical="center"/>
    </xf>
    <xf numFmtId="10" fontId="6" fillId="4" borderId="0" xfId="0" applyNumberFormat="1" applyFont="1" applyFill="1" applyAlignment="1">
      <alignment horizontal="right" vertical="center"/>
    </xf>
    <xf numFmtId="10" fontId="6" fillId="0" borderId="0" xfId="3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5" fontId="6" fillId="0" borderId="0" xfId="0" applyNumberFormat="1" applyFont="1" applyAlignment="1">
      <alignment horizontal="center" vertical="center" wrapText="1"/>
    </xf>
    <xf numFmtId="0" fontId="15" fillId="0" borderId="6" xfId="0" applyFont="1" applyBorder="1" applyAlignment="1">
      <alignment vertical="center"/>
    </xf>
    <xf numFmtId="10" fontId="6" fillId="0" borderId="6" xfId="3" applyNumberFormat="1" applyFont="1" applyBorder="1" applyAlignment="1">
      <alignment horizontal="right" vertical="center"/>
    </xf>
    <xf numFmtId="5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5" fontId="6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70" fontId="6" fillId="0" borderId="0" xfId="0" applyNumberFormat="1" applyFont="1" applyAlignment="1">
      <alignment horizontal="center" vertical="center" wrapText="1"/>
    </xf>
    <xf numFmtId="10" fontId="6" fillId="2" borderId="0" xfId="3" applyNumberFormat="1" applyFont="1" applyFill="1" applyAlignment="1">
      <alignment horizontal="right" vertical="center"/>
    </xf>
    <xf numFmtId="164" fontId="6" fillId="2" borderId="0" xfId="2" applyNumberFormat="1" applyFont="1" applyFill="1" applyAlignment="1">
      <alignment horizontal="center" vertical="center"/>
    </xf>
    <xf numFmtId="164" fontId="6" fillId="3" borderId="0" xfId="2" applyNumberFormat="1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0" fontId="6" fillId="0" borderId="0" xfId="3" applyNumberFormat="1" applyFont="1" applyAlignment="1">
      <alignment vertical="center"/>
    </xf>
    <xf numFmtId="0" fontId="6" fillId="3" borderId="1" xfId="3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167" fontId="6" fillId="0" borderId="0" xfId="3" applyNumberFormat="1" applyFont="1" applyAlignment="1">
      <alignment horizontal="right" vertical="center"/>
    </xf>
    <xf numFmtId="167" fontId="3" fillId="0" borderId="0" xfId="3" applyNumberFormat="1" applyFont="1" applyAlignment="1">
      <alignment vertical="center"/>
    </xf>
    <xf numFmtId="0" fontId="6" fillId="0" borderId="0" xfId="0" quotePrefix="1" applyFont="1" applyAlignment="1">
      <alignment vertical="center"/>
    </xf>
    <xf numFmtId="170" fontId="6" fillId="0" borderId="0" xfId="0" applyNumberFormat="1" applyFont="1" applyAlignment="1">
      <alignment horizontal="center" vertical="center"/>
    </xf>
    <xf numFmtId="170" fontId="3" fillId="0" borderId="0" xfId="0" applyNumberFormat="1" applyFont="1" applyAlignment="1">
      <alignment horizontal="center" vertical="center" wrapText="1"/>
    </xf>
    <xf numFmtId="17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6" fillId="0" borderId="0" xfId="2" applyNumberFormat="1" applyFont="1" applyFill="1" applyAlignment="1">
      <alignment horizontal="center" vertical="center"/>
    </xf>
    <xf numFmtId="164" fontId="3" fillId="0" borderId="0" xfId="2" applyNumberFormat="1" applyFont="1" applyFill="1" applyAlignment="1">
      <alignment horizontal="right" vertical="center"/>
    </xf>
    <xf numFmtId="167" fontId="6" fillId="0" borderId="0" xfId="3" applyNumberFormat="1" applyFont="1" applyFill="1" applyAlignment="1">
      <alignment horizontal="right" vertical="center"/>
    </xf>
    <xf numFmtId="9" fontId="6" fillId="0" borderId="0" xfId="3" applyFont="1" applyAlignment="1">
      <alignment horizontal="right" vertical="center"/>
    </xf>
    <xf numFmtId="167" fontId="6" fillId="0" borderId="1" xfId="3" applyNumberFormat="1" applyFont="1" applyBorder="1" applyAlignment="1">
      <alignment horizontal="right" vertical="center"/>
    </xf>
    <xf numFmtId="167" fontId="6" fillId="2" borderId="1" xfId="3" applyNumberFormat="1" applyFont="1" applyFill="1" applyBorder="1" applyAlignment="1">
      <alignment horizontal="right" vertical="center"/>
    </xf>
    <xf numFmtId="167" fontId="6" fillId="0" borderId="2" xfId="3" applyNumberFormat="1" applyFont="1" applyBorder="1" applyAlignment="1">
      <alignment horizontal="right" vertical="center"/>
    </xf>
    <xf numFmtId="167" fontId="3" fillId="0" borderId="0" xfId="3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164" fontId="6" fillId="4" borderId="0" xfId="2" applyNumberFormat="1" applyFont="1" applyFill="1" applyAlignment="1">
      <alignment horizontal="right" vertical="center"/>
    </xf>
    <xf numFmtId="171" fontId="6" fillId="0" borderId="0" xfId="0" applyNumberFormat="1" applyFont="1" applyAlignment="1">
      <alignment vertical="center"/>
    </xf>
    <xf numFmtId="167" fontId="6" fillId="0" borderId="0" xfId="3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5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 wrapText="1"/>
    </xf>
    <xf numFmtId="9" fontId="6" fillId="2" borderId="1" xfId="3" applyFont="1" applyFill="1" applyBorder="1" applyAlignment="1">
      <alignment horizontal="right" vertical="center"/>
    </xf>
    <xf numFmtId="10" fontId="6" fillId="2" borderId="1" xfId="3" applyNumberFormat="1" applyFont="1" applyFill="1" applyBorder="1" applyAlignment="1">
      <alignment horizontal="right" vertical="center"/>
    </xf>
    <xf numFmtId="167" fontId="6" fillId="2" borderId="1" xfId="0" applyNumberFormat="1" applyFont="1" applyFill="1" applyBorder="1" applyAlignment="1">
      <alignment horizontal="right" vertical="center"/>
    </xf>
    <xf numFmtId="167" fontId="6" fillId="0" borderId="2" xfId="0" applyNumberFormat="1" applyFont="1" applyBorder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167" fontId="6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8" fillId="0" borderId="0" xfId="0" applyFont="1" applyAlignment="1">
      <alignment horizontal="center"/>
    </xf>
    <xf numFmtId="166" fontId="3" fillId="0" borderId="0" xfId="0" applyNumberFormat="1" applyFont="1" applyAlignment="1">
      <alignment horizontal="center" wrapText="1"/>
    </xf>
    <xf numFmtId="0" fontId="29" fillId="0" borderId="0" xfId="0" applyFont="1" applyAlignment="1">
      <alignment horizontal="center"/>
    </xf>
    <xf numFmtId="5" fontId="6" fillId="0" borderId="1" xfId="0" applyNumberFormat="1" applyFont="1" applyBorder="1" applyAlignment="1">
      <alignment horizontal="center"/>
    </xf>
    <xf numFmtId="0" fontId="6" fillId="0" borderId="0" xfId="0" applyFont="1"/>
    <xf numFmtId="0" fontId="28" fillId="0" borderId="1" xfId="0" applyFont="1" applyBorder="1" applyAlignment="1">
      <alignment horizontal="center"/>
    </xf>
    <xf numFmtId="164" fontId="6" fillId="0" borderId="0" xfId="0" applyNumberFormat="1" applyFont="1"/>
    <xf numFmtId="9" fontId="6" fillId="0" borderId="0" xfId="3" applyFont="1"/>
    <xf numFmtId="164" fontId="3" fillId="0" borderId="0" xfId="7" applyNumberFormat="1" applyFont="1" applyFill="1" applyBorder="1" applyAlignment="1" applyProtection="1">
      <alignment horizontal="right"/>
    </xf>
    <xf numFmtId="164" fontId="6" fillId="0" borderId="0" xfId="7" applyNumberFormat="1" applyFont="1" applyFill="1" applyBorder="1" applyAlignment="1" applyProtection="1">
      <alignment horizontal="right"/>
    </xf>
    <xf numFmtId="164" fontId="6" fillId="0" borderId="0" xfId="2" applyNumberFormat="1" applyFont="1"/>
    <xf numFmtId="164" fontId="3" fillId="0" borderId="2" xfId="7" quotePrefix="1" applyNumberFormat="1" applyFont="1" applyFill="1" applyBorder="1" applyAlignment="1">
      <alignment horizontal="right"/>
    </xf>
    <xf numFmtId="164" fontId="6" fillId="0" borderId="0" xfId="7" quotePrefix="1" applyNumberFormat="1" applyFont="1" applyFill="1" applyBorder="1" applyAlignment="1">
      <alignment horizontal="right"/>
    </xf>
    <xf numFmtId="9" fontId="6" fillId="0" borderId="0" xfId="3" quotePrefix="1" applyFont="1" applyFill="1" applyBorder="1" applyAlignment="1">
      <alignment horizontal="right"/>
    </xf>
    <xf numFmtId="164" fontId="6" fillId="0" borderId="1" xfId="7" quotePrefix="1" applyNumberFormat="1" applyFont="1" applyFill="1" applyBorder="1" applyAlignment="1">
      <alignment horizontal="right"/>
    </xf>
    <xf numFmtId="164" fontId="6" fillId="0" borderId="4" xfId="7" quotePrefix="1" applyNumberFormat="1" applyFont="1" applyFill="1" applyBorder="1" applyAlignment="1">
      <alignment horizontal="right"/>
    </xf>
    <xf numFmtId="9" fontId="6" fillId="0" borderId="1" xfId="3" quotePrefix="1" applyFont="1" applyFill="1" applyBorder="1" applyAlignment="1">
      <alignment horizontal="right"/>
    </xf>
    <xf numFmtId="44" fontId="6" fillId="0" borderId="0" xfId="2" quotePrefix="1" applyFont="1" applyFill="1" applyBorder="1" applyAlignment="1">
      <alignment horizontal="right"/>
    </xf>
    <xf numFmtId="44" fontId="6" fillId="0" borderId="4" xfId="2" quotePrefix="1" applyFont="1" applyFill="1" applyBorder="1" applyAlignment="1">
      <alignment horizontal="right"/>
    </xf>
    <xf numFmtId="164" fontId="6" fillId="0" borderId="2" xfId="7" quotePrefix="1" applyNumberFormat="1" applyFont="1" applyFill="1" applyBorder="1" applyAlignment="1">
      <alignment horizontal="right"/>
    </xf>
    <xf numFmtId="165" fontId="6" fillId="0" borderId="0" xfId="0" applyNumberFormat="1" applyFont="1"/>
    <xf numFmtId="165" fontId="6" fillId="0" borderId="1" xfId="0" applyNumberFormat="1" applyFont="1" applyBorder="1"/>
    <xf numFmtId="164" fontId="6" fillId="0" borderId="0" xfId="2" applyNumberFormat="1" applyFont="1" applyBorder="1"/>
    <xf numFmtId="164" fontId="6" fillId="0" borderId="0" xfId="2" applyNumberFormat="1" applyFont="1" applyFill="1" applyBorder="1" applyAlignment="1" applyProtection="1">
      <alignment horizontal="center"/>
    </xf>
    <xf numFmtId="43" fontId="6" fillId="0" borderId="1" xfId="1" applyFont="1" applyBorder="1"/>
    <xf numFmtId="44" fontId="6" fillId="0" borderId="0" xfId="2" applyFont="1" applyFill="1" applyBorder="1" applyAlignment="1" applyProtection="1">
      <alignment horizontal="right"/>
    </xf>
    <xf numFmtId="44" fontId="6" fillId="0" borderId="1" xfId="2" applyFont="1" applyFill="1" applyBorder="1" applyAlignment="1" applyProtection="1">
      <alignment horizontal="right"/>
    </xf>
    <xf numFmtId="43" fontId="6" fillId="0" borderId="1" xfId="1" applyFont="1" applyFill="1" applyBorder="1" applyAlignment="1" applyProtection="1">
      <alignment horizontal="right"/>
    </xf>
    <xf numFmtId="43" fontId="3" fillId="0" borderId="1" xfId="1" applyFont="1" applyFill="1" applyBorder="1" applyAlignment="1" applyProtection="1">
      <alignment horizontal="right"/>
    </xf>
    <xf numFmtId="164" fontId="6" fillId="0" borderId="5" xfId="7" applyNumberFormat="1" applyFont="1" applyFill="1" applyBorder="1" applyAlignment="1" applyProtection="1">
      <alignment horizontal="right"/>
    </xf>
    <xf numFmtId="164" fontId="6" fillId="0" borderId="4" xfId="7" applyNumberFormat="1" applyFont="1" applyFill="1" applyBorder="1" applyAlignment="1" applyProtection="1">
      <alignment horizontal="right"/>
    </xf>
    <xf numFmtId="43" fontId="6" fillId="0" borderId="0" xfId="1" applyFont="1" applyFill="1" applyBorder="1" applyAlignment="1" applyProtection="1">
      <alignment horizontal="right"/>
    </xf>
    <xf numFmtId="165" fontId="6" fillId="2" borderId="0" xfId="11" applyNumberFormat="1" applyFont="1" applyFill="1" applyAlignment="1" applyProtection="1">
      <alignment horizontal="right" vertical="center"/>
    </xf>
    <xf numFmtId="164" fontId="6" fillId="0" borderId="3" xfId="10" applyNumberFormat="1" applyFont="1" applyFill="1" applyBorder="1" applyAlignment="1" applyProtection="1">
      <alignment horizontal="right" vertical="center"/>
    </xf>
    <xf numFmtId="164" fontId="6" fillId="0" borderId="5" xfId="10" applyNumberFormat="1" applyFont="1" applyFill="1" applyBorder="1" applyAlignment="1" applyProtection="1">
      <alignment horizontal="right" vertical="center"/>
    </xf>
    <xf numFmtId="165" fontId="6" fillId="0" borderId="1" xfId="11" applyNumberFormat="1" applyFont="1" applyFill="1" applyBorder="1" applyAlignment="1" applyProtection="1">
      <alignment horizontal="right" vertical="center"/>
    </xf>
    <xf numFmtId="164" fontId="6" fillId="0" borderId="4" xfId="10" applyNumberFormat="1" applyFont="1" applyFill="1" applyBorder="1" applyAlignment="1" applyProtection="1">
      <alignment horizontal="right" vertical="center"/>
    </xf>
    <xf numFmtId="164" fontId="6" fillId="2" borderId="0" xfId="10" applyNumberFormat="1" applyFont="1" applyFill="1" applyBorder="1" applyAlignment="1" applyProtection="1">
      <alignment horizontal="right" vertical="center"/>
      <protection locked="0"/>
    </xf>
    <xf numFmtId="165" fontId="6" fillId="2" borderId="0" xfId="11" applyNumberFormat="1" applyFont="1" applyFill="1" applyBorder="1" applyAlignment="1" applyProtection="1">
      <alignment horizontal="right" vertical="center"/>
      <protection locked="0"/>
    </xf>
    <xf numFmtId="165" fontId="6" fillId="2" borderId="1" xfId="11" applyNumberFormat="1" applyFont="1" applyFill="1" applyBorder="1" applyAlignment="1" applyProtection="1">
      <alignment horizontal="right" vertical="center"/>
      <protection locked="0"/>
    </xf>
    <xf numFmtId="164" fontId="6" fillId="2" borderId="0" xfId="10" applyNumberFormat="1" applyFont="1" applyFill="1" applyBorder="1" applyAlignment="1" applyProtection="1">
      <alignment horizontal="right" vertical="center"/>
    </xf>
    <xf numFmtId="164" fontId="6" fillId="0" borderId="2" xfId="10" applyNumberFormat="1" applyFont="1" applyFill="1" applyBorder="1" applyAlignment="1" applyProtection="1">
      <alignment horizontal="right" vertical="center"/>
    </xf>
    <xf numFmtId="164" fontId="6" fillId="0" borderId="2" xfId="7" applyNumberFormat="1" applyFont="1" applyFill="1" applyBorder="1" applyAlignment="1" applyProtection="1">
      <alignment horizontal="right"/>
    </xf>
    <xf numFmtId="165" fontId="6" fillId="2" borderId="0" xfId="11" applyNumberFormat="1" applyFont="1" applyFill="1" applyBorder="1" applyAlignment="1">
      <alignment horizontal="right" vertical="center"/>
    </xf>
    <xf numFmtId="164" fontId="6" fillId="2" borderId="0" xfId="2" applyNumberFormat="1" applyFont="1" applyFill="1" applyAlignment="1">
      <alignment horizontal="right" vertical="center"/>
    </xf>
    <xf numFmtId="165" fontId="6" fillId="2" borderId="0" xfId="11" applyNumberFormat="1" applyFont="1" applyFill="1" applyAlignment="1">
      <alignment horizontal="right" vertical="center"/>
    </xf>
    <xf numFmtId="9" fontId="3" fillId="0" borderId="0" xfId="3" applyFont="1" applyFill="1" applyBorder="1" applyAlignment="1" applyProtection="1">
      <alignment horizontal="right"/>
    </xf>
    <xf numFmtId="164" fontId="6" fillId="0" borderId="0" xfId="7" applyNumberFormat="1" applyFont="1" applyFill="1" applyAlignment="1" applyProtection="1">
      <alignment horizontal="right"/>
    </xf>
    <xf numFmtId="164" fontId="6" fillId="0" borderId="3" xfId="7" applyNumberFormat="1" applyFont="1" applyFill="1" applyBorder="1" applyAlignment="1" applyProtection="1">
      <alignment horizontal="right"/>
    </xf>
    <xf numFmtId="164" fontId="6" fillId="0" borderId="1" xfId="7" applyNumberFormat="1" applyFont="1" applyFill="1" applyBorder="1" applyAlignment="1" applyProtection="1">
      <alignment horizontal="right"/>
    </xf>
    <xf numFmtId="0" fontId="7" fillId="0" borderId="0" xfId="8" applyFont="1" applyAlignment="1">
      <alignment horizontal="left" vertical="center"/>
    </xf>
    <xf numFmtId="167" fontId="6" fillId="0" borderId="1" xfId="3" applyNumberFormat="1" applyFont="1" applyFill="1" applyBorder="1" applyAlignment="1">
      <alignment horizontal="right" vertical="center"/>
    </xf>
    <xf numFmtId="37" fontId="7" fillId="0" borderId="0" xfId="0" applyNumberFormat="1" applyFont="1" applyAlignment="1">
      <alignment horizontal="left" vertical="center"/>
    </xf>
    <xf numFmtId="165" fontId="3" fillId="2" borderId="0" xfId="11" applyNumberFormat="1" applyFont="1" applyFill="1" applyBorder="1" applyAlignment="1">
      <alignment horizontal="right" vertical="center"/>
    </xf>
    <xf numFmtId="164" fontId="3" fillId="0" borderId="0" xfId="10" applyNumberFormat="1" applyFont="1" applyFill="1" applyAlignment="1" applyProtection="1">
      <alignment horizontal="right" vertical="center"/>
    </xf>
    <xf numFmtId="164" fontId="3" fillId="0" borderId="0" xfId="10" applyNumberFormat="1" applyFont="1" applyFill="1" applyBorder="1" applyAlignment="1" applyProtection="1">
      <alignment horizontal="right" vertical="center"/>
    </xf>
    <xf numFmtId="164" fontId="3" fillId="2" borderId="1" xfId="2" applyNumberFormat="1" applyFont="1" applyFill="1" applyBorder="1" applyAlignment="1" applyProtection="1">
      <alignment horizontal="right" vertical="center"/>
    </xf>
    <xf numFmtId="164" fontId="3" fillId="0" borderId="3" xfId="10" applyNumberFormat="1" applyFont="1" applyFill="1" applyBorder="1" applyAlignment="1" applyProtection="1">
      <alignment horizontal="right" vertical="center"/>
    </xf>
    <xf numFmtId="164" fontId="3" fillId="0" borderId="2" xfId="10" quotePrefix="1" applyNumberFormat="1" applyFont="1" applyFill="1" applyBorder="1" applyAlignment="1">
      <alignment horizontal="right" vertical="center"/>
    </xf>
    <xf numFmtId="165" fontId="3" fillId="2" borderId="1" xfId="11" applyNumberFormat="1" applyFont="1" applyFill="1" applyBorder="1" applyAlignment="1" applyProtection="1">
      <alignment horizontal="right" vertical="center"/>
      <protection locked="0"/>
    </xf>
    <xf numFmtId="164" fontId="3" fillId="0" borderId="2" xfId="10" applyNumberFormat="1" applyFont="1" applyFill="1" applyBorder="1" applyAlignment="1" applyProtection="1">
      <alignment horizontal="right" vertical="center"/>
    </xf>
    <xf numFmtId="0" fontId="3" fillId="0" borderId="0" xfId="8" applyFont="1" applyAlignment="1">
      <alignment horizontal="left" vertical="center"/>
    </xf>
    <xf numFmtId="167" fontId="3" fillId="2" borderId="0" xfId="9" quotePrefix="1" applyNumberFormat="1" applyFont="1" applyFill="1" applyBorder="1" applyAlignment="1">
      <alignment horizontal="right" vertical="center"/>
    </xf>
    <xf numFmtId="167" fontId="3" fillId="2" borderId="0" xfId="9" applyNumberFormat="1" applyFont="1" applyFill="1" applyAlignment="1">
      <alignment horizontal="right" vertical="center"/>
    </xf>
    <xf numFmtId="165" fontId="5" fillId="0" borderId="0" xfId="1" applyNumberFormat="1" applyFont="1" applyFill="1" applyBorder="1" applyAlignment="1">
      <alignment vertical="center"/>
    </xf>
    <xf numFmtId="10" fontId="8" fillId="5" borderId="0" xfId="3" applyNumberFormat="1" applyFont="1" applyFill="1" applyBorder="1"/>
    <xf numFmtId="165" fontId="5" fillId="0" borderId="1" xfId="1" applyNumberFormat="1" applyFont="1" applyFill="1" applyBorder="1" applyAlignment="1">
      <alignment vertical="center"/>
    </xf>
    <xf numFmtId="10" fontId="8" fillId="5" borderId="1" xfId="3" applyNumberFormat="1" applyFont="1" applyFill="1" applyBorder="1"/>
    <xf numFmtId="164" fontId="6" fillId="0" borderId="0" xfId="2" applyNumberFormat="1" applyFont="1" applyFill="1" applyAlignment="1">
      <alignment horizontal="right" vertical="center"/>
    </xf>
    <xf numFmtId="9" fontId="3" fillId="0" borderId="1" xfId="3" quotePrefix="1" applyFont="1" applyFill="1" applyBorder="1" applyAlignment="1">
      <alignment horizontal="right"/>
    </xf>
    <xf numFmtId="0" fontId="31" fillId="0" borderId="0" xfId="0" applyFont="1"/>
    <xf numFmtId="167" fontId="6" fillId="0" borderId="0" xfId="9" applyNumberFormat="1" applyFont="1" applyFill="1" applyAlignment="1">
      <alignment horizontal="right" vertical="center"/>
    </xf>
    <xf numFmtId="164" fontId="6" fillId="0" borderId="1" xfId="2" applyNumberFormat="1" applyFont="1" applyFill="1" applyBorder="1" applyAlignment="1" applyProtection="1">
      <alignment horizontal="right" vertical="center"/>
    </xf>
    <xf numFmtId="167" fontId="3" fillId="0" borderId="0" xfId="9" applyNumberFormat="1" applyFont="1" applyFill="1" applyAlignment="1">
      <alignment horizontal="right" vertical="center"/>
    </xf>
    <xf numFmtId="0" fontId="12" fillId="0" borderId="0" xfId="0" applyFont="1"/>
    <xf numFmtId="10" fontId="3" fillId="3" borderId="2" xfId="3" applyNumberFormat="1" applyFont="1" applyFill="1" applyBorder="1" applyAlignment="1">
      <alignment vertical="center"/>
    </xf>
    <xf numFmtId="0" fontId="18" fillId="0" borderId="0" xfId="0" applyFont="1"/>
    <xf numFmtId="10" fontId="3" fillId="0" borderId="0" xfId="0" applyNumberFormat="1" applyFont="1" applyAlignment="1">
      <alignment vertical="center"/>
    </xf>
    <xf numFmtId="10" fontId="3" fillId="0" borderId="1" xfId="3" applyNumberFormat="1" applyFont="1" applyBorder="1" applyAlignment="1">
      <alignment horizontal="right" vertical="center"/>
    </xf>
    <xf numFmtId="10" fontId="3" fillId="0" borderId="2" xfId="3" applyNumberFormat="1" applyFont="1" applyBorder="1" applyAlignment="1">
      <alignment horizontal="right" vertical="center"/>
    </xf>
    <xf numFmtId="10" fontId="3" fillId="0" borderId="2" xfId="3" applyNumberFormat="1" applyFont="1" applyFill="1" applyBorder="1" applyAlignment="1">
      <alignment horizontal="right" vertical="center"/>
    </xf>
    <xf numFmtId="10" fontId="3" fillId="2" borderId="0" xfId="3" applyNumberFormat="1" applyFont="1" applyFill="1" applyAlignment="1">
      <alignment horizontal="right" vertical="center"/>
    </xf>
    <xf numFmtId="167" fontId="3" fillId="0" borderId="0" xfId="3" applyNumberFormat="1" applyFont="1" applyAlignment="1">
      <alignment horizontal="right" vertical="center"/>
    </xf>
    <xf numFmtId="10" fontId="3" fillId="0" borderId="0" xfId="3" applyNumberFormat="1" applyFont="1" applyFill="1" applyAlignment="1">
      <alignment horizontal="right" vertical="center"/>
    </xf>
    <xf numFmtId="167" fontId="3" fillId="0" borderId="0" xfId="3" applyNumberFormat="1" applyFont="1" applyFill="1" applyAlignment="1">
      <alignment horizontal="right" vertical="center"/>
    </xf>
    <xf numFmtId="167" fontId="3" fillId="0" borderId="1" xfId="3" applyNumberFormat="1" applyFont="1" applyBorder="1" applyAlignment="1">
      <alignment horizontal="right" vertical="center"/>
    </xf>
    <xf numFmtId="167" fontId="3" fillId="0" borderId="1" xfId="3" applyNumberFormat="1" applyFont="1" applyFill="1" applyBorder="1" applyAlignment="1">
      <alignment horizontal="right" vertical="center"/>
    </xf>
    <xf numFmtId="167" fontId="3" fillId="0" borderId="2" xfId="3" applyNumberFormat="1" applyFont="1" applyBorder="1" applyAlignment="1">
      <alignment horizontal="right" vertical="center"/>
    </xf>
    <xf numFmtId="0" fontId="3" fillId="0" borderId="0" xfId="0" quotePrefix="1" applyFont="1" applyAlignment="1">
      <alignment horizontal="center"/>
    </xf>
    <xf numFmtId="0" fontId="3" fillId="2" borderId="0" xfId="8" applyFont="1" applyFill="1" applyAlignment="1">
      <alignment horizontal="center" vertical="center"/>
    </xf>
    <xf numFmtId="0" fontId="3" fillId="2" borderId="0" xfId="8" applyFont="1" applyFill="1" applyAlignment="1">
      <alignment vertical="center"/>
    </xf>
    <xf numFmtId="0" fontId="3" fillId="0" borderId="0" xfId="8" quotePrefix="1" applyFont="1" applyAlignment="1">
      <alignment horizontal="center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6" fillId="0" borderId="0" xfId="8" applyFont="1" applyAlignment="1">
      <alignment vertical="center"/>
    </xf>
    <xf numFmtId="0" fontId="3" fillId="3" borderId="0" xfId="8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quotePrefix="1" applyFont="1" applyAlignment="1">
      <alignment horizontal="center" vertical="center"/>
    </xf>
  </cellXfs>
  <cellStyles count="21">
    <cellStyle name="Comma" xfId="1" builtinId="3"/>
    <cellStyle name="Comma 2 10 2" xfId="19" xr:uid="{5CF29542-89F4-4002-968D-4D32420C06D7}"/>
    <cellStyle name="Comma 2 2" xfId="11" xr:uid="{C0237BB8-40B4-4B59-AF72-9FFB9DA9624B}"/>
    <cellStyle name="Comma 4" xfId="6" xr:uid="{0DC31A14-68B5-45BB-A650-F4DC28CA75D3}"/>
    <cellStyle name="Currency" xfId="2" builtinId="4"/>
    <cellStyle name="Currency 2" xfId="7" xr:uid="{8CB95AD6-2261-436F-81F4-94ED76F828B9}"/>
    <cellStyle name="Currency 2 2" xfId="10" xr:uid="{A303DA48-3501-499C-99CC-A3602FB2F3C6}"/>
    <cellStyle name="Currency 4" xfId="5" xr:uid="{F862C2DD-7B18-47F3-9283-CDCAF4958211}"/>
    <cellStyle name="Normal" xfId="0" builtinId="0"/>
    <cellStyle name="Normal 10 18" xfId="17" xr:uid="{A9FA1349-ED6D-4F22-A634-2B2CEC66C884}"/>
    <cellStyle name="Normal 2" xfId="14" xr:uid="{B4A4A3DD-9E61-4B15-B9C7-63A7C21C9B10}"/>
    <cellStyle name="Normal 2 2" xfId="15" xr:uid="{2C510AC6-CD68-4148-87C3-F3ED1A37EFE7}"/>
    <cellStyle name="Normal 2 2 2" xfId="18" xr:uid="{F9F903C0-969B-4A7E-BD84-7BB49968B36F}"/>
    <cellStyle name="Normal 25" xfId="20" xr:uid="{30E6CFA0-ECE6-483C-AD3B-7431D1072AE4}"/>
    <cellStyle name="Normal 3 2" xfId="16" xr:uid="{B4A2732A-C60E-4D36-BF44-BB701650DE8A}"/>
    <cellStyle name="Normal 4" xfId="4" xr:uid="{060B2BD5-E0CA-46AF-9FB6-E3563A1FD4C7}"/>
    <cellStyle name="Normal 8" xfId="13" xr:uid="{172A0AB0-CD8D-4F1F-BC38-1771F5B6652E}"/>
    <cellStyle name="Normal 9" xfId="8" xr:uid="{747CC4E2-0204-45D2-AA54-8012BD36D56E}"/>
    <cellStyle name="Percent" xfId="3" builtinId="5"/>
    <cellStyle name="Percent 2" xfId="12" xr:uid="{5EAD10AD-812E-40F4-B0C0-39A491A1CCB4}"/>
    <cellStyle name="Percent 3" xfId="9" xr:uid="{D36666A6-7A60-463B-BDB0-5F87D2B8C3B4}"/>
  </cellStyles>
  <dxfs count="0"/>
  <tableStyles count="1" defaultTableStyle="TableStyleMedium2" defaultPivotStyle="PivotStyleLight16">
    <tableStyle name="Invisible" pivot="0" table="0" count="0" xr9:uid="{C57B8EA3-FC97-4F94-9CC9-976BF3F51BA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128</xdr:row>
      <xdr:rowOff>9525</xdr:rowOff>
    </xdr:from>
    <xdr:to>
      <xdr:col>1</xdr:col>
      <xdr:colOff>3581077</xdr:colOff>
      <xdr:row>128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21D1C56-F8F8-49AB-A269-6670044D8AF4}"/>
            </a:ext>
          </a:extLst>
        </xdr:cNvPr>
        <xdr:cNvSpPr>
          <a:spLocks noChangeShapeType="1"/>
        </xdr:cNvSpPr>
      </xdr:nvSpPr>
      <xdr:spPr bwMode="auto">
        <a:xfrm>
          <a:off x="1874839" y="261556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140</xdr:row>
      <xdr:rowOff>-1</xdr:rowOff>
    </xdr:from>
    <xdr:to>
      <xdr:col>2</xdr:col>
      <xdr:colOff>312424</xdr:colOff>
      <xdr:row>140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E206899-A866-42A7-AFE6-D125C4A4FA2B}"/>
            </a:ext>
          </a:extLst>
        </xdr:cNvPr>
        <xdr:cNvSpPr>
          <a:spLocks noChangeShapeType="1"/>
        </xdr:cNvSpPr>
      </xdr:nvSpPr>
      <xdr:spPr bwMode="auto">
        <a:xfrm>
          <a:off x="1731967" y="28546424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206</xdr:row>
      <xdr:rowOff>9525</xdr:rowOff>
    </xdr:from>
    <xdr:to>
      <xdr:col>1</xdr:col>
      <xdr:colOff>3581077</xdr:colOff>
      <xdr:row>206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AD727BF-20BC-4B01-BA0F-E7B5E2DD4389}"/>
            </a:ext>
          </a:extLst>
        </xdr:cNvPr>
        <xdr:cNvSpPr>
          <a:spLocks noChangeShapeType="1"/>
        </xdr:cNvSpPr>
      </xdr:nvSpPr>
      <xdr:spPr bwMode="auto">
        <a:xfrm>
          <a:off x="1874839" y="419576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206</xdr:row>
      <xdr:rowOff>9525</xdr:rowOff>
    </xdr:from>
    <xdr:to>
      <xdr:col>1</xdr:col>
      <xdr:colOff>3581077</xdr:colOff>
      <xdr:row>206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CCBBD0B2-DEFF-44B6-A00A-6E9B516BF307}"/>
            </a:ext>
          </a:extLst>
        </xdr:cNvPr>
        <xdr:cNvSpPr>
          <a:spLocks noChangeShapeType="1"/>
        </xdr:cNvSpPr>
      </xdr:nvSpPr>
      <xdr:spPr bwMode="auto">
        <a:xfrm>
          <a:off x="1874839" y="419576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218</xdr:row>
      <xdr:rowOff>-1</xdr:rowOff>
    </xdr:from>
    <xdr:to>
      <xdr:col>2</xdr:col>
      <xdr:colOff>312424</xdr:colOff>
      <xdr:row>218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86AFCF7C-E655-49C1-97DB-A6F8B790E085}"/>
            </a:ext>
          </a:extLst>
        </xdr:cNvPr>
        <xdr:cNvSpPr>
          <a:spLocks noChangeShapeType="1"/>
        </xdr:cNvSpPr>
      </xdr:nvSpPr>
      <xdr:spPr bwMode="auto">
        <a:xfrm>
          <a:off x="1731967" y="4434839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161</xdr:row>
      <xdr:rowOff>9525</xdr:rowOff>
    </xdr:from>
    <xdr:to>
      <xdr:col>1</xdr:col>
      <xdr:colOff>3581077</xdr:colOff>
      <xdr:row>161</xdr:row>
      <xdr:rowOff>9525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F8B40352-66A9-4B4D-A49B-7375FD269B61}"/>
            </a:ext>
          </a:extLst>
        </xdr:cNvPr>
        <xdr:cNvSpPr>
          <a:spLocks noChangeShapeType="1"/>
        </xdr:cNvSpPr>
      </xdr:nvSpPr>
      <xdr:spPr bwMode="auto">
        <a:xfrm>
          <a:off x="1874839" y="328612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173</xdr:row>
      <xdr:rowOff>-1</xdr:rowOff>
    </xdr:from>
    <xdr:to>
      <xdr:col>2</xdr:col>
      <xdr:colOff>312424</xdr:colOff>
      <xdr:row>173</xdr:row>
      <xdr:rowOff>7936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378CF869-26A9-47FB-9C6A-AFB46B52F073}"/>
            </a:ext>
          </a:extLst>
        </xdr:cNvPr>
        <xdr:cNvSpPr>
          <a:spLocks noChangeShapeType="1"/>
        </xdr:cNvSpPr>
      </xdr:nvSpPr>
      <xdr:spPr bwMode="auto">
        <a:xfrm>
          <a:off x="1731967" y="35252024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239</xdr:row>
      <xdr:rowOff>9525</xdr:rowOff>
    </xdr:from>
    <xdr:to>
      <xdr:col>1</xdr:col>
      <xdr:colOff>3581077</xdr:colOff>
      <xdr:row>239</xdr:row>
      <xdr:rowOff>9525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AC2A7DE7-1AD7-47CE-973C-4A86D34AC475}"/>
            </a:ext>
          </a:extLst>
        </xdr:cNvPr>
        <xdr:cNvSpPr>
          <a:spLocks noChangeShapeType="1"/>
        </xdr:cNvSpPr>
      </xdr:nvSpPr>
      <xdr:spPr bwMode="auto">
        <a:xfrm>
          <a:off x="1874839" y="486632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239</xdr:row>
      <xdr:rowOff>9525</xdr:rowOff>
    </xdr:from>
    <xdr:to>
      <xdr:col>1</xdr:col>
      <xdr:colOff>3581077</xdr:colOff>
      <xdr:row>239</xdr:row>
      <xdr:rowOff>9525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E90AB9CD-6241-4538-9018-47D772D97158}"/>
            </a:ext>
          </a:extLst>
        </xdr:cNvPr>
        <xdr:cNvSpPr>
          <a:spLocks noChangeShapeType="1"/>
        </xdr:cNvSpPr>
      </xdr:nvSpPr>
      <xdr:spPr bwMode="auto">
        <a:xfrm>
          <a:off x="1874839" y="486632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251</xdr:row>
      <xdr:rowOff>-1</xdr:rowOff>
    </xdr:from>
    <xdr:to>
      <xdr:col>2</xdr:col>
      <xdr:colOff>312424</xdr:colOff>
      <xdr:row>251</xdr:row>
      <xdr:rowOff>7936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B6AC903A-51CB-4203-99F9-A22CA14064CE}"/>
            </a:ext>
          </a:extLst>
        </xdr:cNvPr>
        <xdr:cNvSpPr>
          <a:spLocks noChangeShapeType="1"/>
        </xdr:cNvSpPr>
      </xdr:nvSpPr>
      <xdr:spPr bwMode="auto">
        <a:xfrm>
          <a:off x="1731967" y="5105399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239</xdr:row>
      <xdr:rowOff>9525</xdr:rowOff>
    </xdr:from>
    <xdr:to>
      <xdr:col>1</xdr:col>
      <xdr:colOff>3581077</xdr:colOff>
      <xdr:row>239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38C03411-B4D3-445B-B83A-14F932967F3E}"/>
            </a:ext>
          </a:extLst>
        </xdr:cNvPr>
        <xdr:cNvSpPr>
          <a:spLocks noChangeShapeType="1"/>
        </xdr:cNvSpPr>
      </xdr:nvSpPr>
      <xdr:spPr bwMode="auto">
        <a:xfrm>
          <a:off x="1874839" y="486632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128</xdr:row>
      <xdr:rowOff>9525</xdr:rowOff>
    </xdr:from>
    <xdr:to>
      <xdr:col>1</xdr:col>
      <xdr:colOff>3581077</xdr:colOff>
      <xdr:row>128</xdr:row>
      <xdr:rowOff>9525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F9DC5397-F47B-4E68-B80F-DC55487CB764}"/>
            </a:ext>
          </a:extLst>
        </xdr:cNvPr>
        <xdr:cNvSpPr>
          <a:spLocks noChangeShapeType="1"/>
        </xdr:cNvSpPr>
      </xdr:nvSpPr>
      <xdr:spPr bwMode="auto">
        <a:xfrm>
          <a:off x="1874839" y="261556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140</xdr:row>
      <xdr:rowOff>-1</xdr:rowOff>
    </xdr:from>
    <xdr:to>
      <xdr:col>2</xdr:col>
      <xdr:colOff>312424</xdr:colOff>
      <xdr:row>140</xdr:row>
      <xdr:rowOff>7936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DFAE7484-D7D3-4FC6-8D33-04BD6AB7D982}"/>
            </a:ext>
          </a:extLst>
        </xdr:cNvPr>
        <xdr:cNvSpPr>
          <a:spLocks noChangeShapeType="1"/>
        </xdr:cNvSpPr>
      </xdr:nvSpPr>
      <xdr:spPr bwMode="auto">
        <a:xfrm>
          <a:off x="1731967" y="28546424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206</xdr:row>
      <xdr:rowOff>9525</xdr:rowOff>
    </xdr:from>
    <xdr:to>
      <xdr:col>1</xdr:col>
      <xdr:colOff>3581077</xdr:colOff>
      <xdr:row>206</xdr:row>
      <xdr:rowOff>9525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ABFFFB30-3653-496E-B7A9-C483DFF64EFF}"/>
            </a:ext>
          </a:extLst>
        </xdr:cNvPr>
        <xdr:cNvSpPr>
          <a:spLocks noChangeShapeType="1"/>
        </xdr:cNvSpPr>
      </xdr:nvSpPr>
      <xdr:spPr bwMode="auto">
        <a:xfrm>
          <a:off x="1874839" y="419576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206</xdr:row>
      <xdr:rowOff>9525</xdr:rowOff>
    </xdr:from>
    <xdr:to>
      <xdr:col>1</xdr:col>
      <xdr:colOff>3581077</xdr:colOff>
      <xdr:row>206</xdr:row>
      <xdr:rowOff>9525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B9698EAC-C64E-4967-87CC-3F8148571C8B}"/>
            </a:ext>
          </a:extLst>
        </xdr:cNvPr>
        <xdr:cNvSpPr>
          <a:spLocks noChangeShapeType="1"/>
        </xdr:cNvSpPr>
      </xdr:nvSpPr>
      <xdr:spPr bwMode="auto">
        <a:xfrm>
          <a:off x="1874839" y="419576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218</xdr:row>
      <xdr:rowOff>-1</xdr:rowOff>
    </xdr:from>
    <xdr:to>
      <xdr:col>2</xdr:col>
      <xdr:colOff>312424</xdr:colOff>
      <xdr:row>218</xdr:row>
      <xdr:rowOff>7936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F24F990E-C5B6-4652-8356-661B9A54C5D3}"/>
            </a:ext>
          </a:extLst>
        </xdr:cNvPr>
        <xdr:cNvSpPr>
          <a:spLocks noChangeShapeType="1"/>
        </xdr:cNvSpPr>
      </xdr:nvSpPr>
      <xdr:spPr bwMode="auto">
        <a:xfrm>
          <a:off x="1731967" y="4434839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161</xdr:row>
      <xdr:rowOff>9525</xdr:rowOff>
    </xdr:from>
    <xdr:to>
      <xdr:col>1</xdr:col>
      <xdr:colOff>3581077</xdr:colOff>
      <xdr:row>161</xdr:row>
      <xdr:rowOff>9525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7BAE724E-15FA-4268-AB1C-F2704AE7F9D8}"/>
            </a:ext>
          </a:extLst>
        </xdr:cNvPr>
        <xdr:cNvSpPr>
          <a:spLocks noChangeShapeType="1"/>
        </xdr:cNvSpPr>
      </xdr:nvSpPr>
      <xdr:spPr bwMode="auto">
        <a:xfrm>
          <a:off x="1874839" y="328612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173</xdr:row>
      <xdr:rowOff>-1</xdr:rowOff>
    </xdr:from>
    <xdr:to>
      <xdr:col>2</xdr:col>
      <xdr:colOff>312424</xdr:colOff>
      <xdr:row>173</xdr:row>
      <xdr:rowOff>7936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C678341E-86D4-4C15-9553-852013D7FE6B}"/>
            </a:ext>
          </a:extLst>
        </xdr:cNvPr>
        <xdr:cNvSpPr>
          <a:spLocks noChangeShapeType="1"/>
        </xdr:cNvSpPr>
      </xdr:nvSpPr>
      <xdr:spPr bwMode="auto">
        <a:xfrm>
          <a:off x="1731967" y="35252024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239</xdr:row>
      <xdr:rowOff>9525</xdr:rowOff>
    </xdr:from>
    <xdr:to>
      <xdr:col>1</xdr:col>
      <xdr:colOff>3581077</xdr:colOff>
      <xdr:row>239</xdr:row>
      <xdr:rowOff>9525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AD33BF86-9001-4A8E-897C-15D89C1B5890}"/>
            </a:ext>
          </a:extLst>
        </xdr:cNvPr>
        <xdr:cNvSpPr>
          <a:spLocks noChangeShapeType="1"/>
        </xdr:cNvSpPr>
      </xdr:nvSpPr>
      <xdr:spPr bwMode="auto">
        <a:xfrm>
          <a:off x="1874839" y="486632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239</xdr:row>
      <xdr:rowOff>9525</xdr:rowOff>
    </xdr:from>
    <xdr:to>
      <xdr:col>1</xdr:col>
      <xdr:colOff>3581077</xdr:colOff>
      <xdr:row>239</xdr:row>
      <xdr:rowOff>9525</xdr:rowOff>
    </xdr:to>
    <xdr:sp macro="" textlink="">
      <xdr:nvSpPr>
        <xdr:cNvPr id="21" name="Line 1">
          <a:extLst>
            <a:ext uri="{FF2B5EF4-FFF2-40B4-BE49-F238E27FC236}">
              <a16:creationId xmlns:a16="http://schemas.microsoft.com/office/drawing/2014/main" id="{E17BCA09-F47D-401B-892D-BE2CE6F121D9}"/>
            </a:ext>
          </a:extLst>
        </xdr:cNvPr>
        <xdr:cNvSpPr>
          <a:spLocks noChangeShapeType="1"/>
        </xdr:cNvSpPr>
      </xdr:nvSpPr>
      <xdr:spPr bwMode="auto">
        <a:xfrm>
          <a:off x="1874839" y="486632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239</xdr:row>
      <xdr:rowOff>9525</xdr:rowOff>
    </xdr:from>
    <xdr:to>
      <xdr:col>1</xdr:col>
      <xdr:colOff>3581077</xdr:colOff>
      <xdr:row>239</xdr:row>
      <xdr:rowOff>9525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637F40B7-81D3-44AB-8903-BBD63703A25E}"/>
            </a:ext>
          </a:extLst>
        </xdr:cNvPr>
        <xdr:cNvSpPr>
          <a:spLocks noChangeShapeType="1"/>
        </xdr:cNvSpPr>
      </xdr:nvSpPr>
      <xdr:spPr bwMode="auto">
        <a:xfrm>
          <a:off x="1874839" y="486632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128</xdr:row>
      <xdr:rowOff>9525</xdr:rowOff>
    </xdr:from>
    <xdr:to>
      <xdr:col>1</xdr:col>
      <xdr:colOff>3581077</xdr:colOff>
      <xdr:row>128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072E351-D2F3-41E5-8329-7BF8899DED47}"/>
            </a:ext>
          </a:extLst>
        </xdr:cNvPr>
        <xdr:cNvSpPr>
          <a:spLocks noChangeShapeType="1"/>
        </xdr:cNvSpPr>
      </xdr:nvSpPr>
      <xdr:spPr bwMode="auto">
        <a:xfrm>
          <a:off x="1874839" y="261556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140</xdr:row>
      <xdr:rowOff>-1</xdr:rowOff>
    </xdr:from>
    <xdr:to>
      <xdr:col>2</xdr:col>
      <xdr:colOff>312424</xdr:colOff>
      <xdr:row>140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26A77A2-2DD1-4C72-A9CF-B3F57210E162}"/>
            </a:ext>
          </a:extLst>
        </xdr:cNvPr>
        <xdr:cNvSpPr>
          <a:spLocks noChangeShapeType="1"/>
        </xdr:cNvSpPr>
      </xdr:nvSpPr>
      <xdr:spPr bwMode="auto">
        <a:xfrm>
          <a:off x="1731967" y="28546424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206</xdr:row>
      <xdr:rowOff>9525</xdr:rowOff>
    </xdr:from>
    <xdr:to>
      <xdr:col>1</xdr:col>
      <xdr:colOff>3581077</xdr:colOff>
      <xdr:row>206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11268AE1-B69F-49D2-B8C9-6723F6D4BB36}"/>
            </a:ext>
          </a:extLst>
        </xdr:cNvPr>
        <xdr:cNvSpPr>
          <a:spLocks noChangeShapeType="1"/>
        </xdr:cNvSpPr>
      </xdr:nvSpPr>
      <xdr:spPr bwMode="auto">
        <a:xfrm>
          <a:off x="1874839" y="419576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206</xdr:row>
      <xdr:rowOff>9525</xdr:rowOff>
    </xdr:from>
    <xdr:to>
      <xdr:col>1</xdr:col>
      <xdr:colOff>3581077</xdr:colOff>
      <xdr:row>206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53276F19-F86C-437A-A9BE-0E8478B65C6A}"/>
            </a:ext>
          </a:extLst>
        </xdr:cNvPr>
        <xdr:cNvSpPr>
          <a:spLocks noChangeShapeType="1"/>
        </xdr:cNvSpPr>
      </xdr:nvSpPr>
      <xdr:spPr bwMode="auto">
        <a:xfrm>
          <a:off x="1874839" y="419576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218</xdr:row>
      <xdr:rowOff>-1</xdr:rowOff>
    </xdr:from>
    <xdr:to>
      <xdr:col>2</xdr:col>
      <xdr:colOff>312424</xdr:colOff>
      <xdr:row>218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AAC22F09-2689-4CD2-8EE3-219C8BE04D17}"/>
            </a:ext>
          </a:extLst>
        </xdr:cNvPr>
        <xdr:cNvSpPr>
          <a:spLocks noChangeShapeType="1"/>
        </xdr:cNvSpPr>
      </xdr:nvSpPr>
      <xdr:spPr bwMode="auto">
        <a:xfrm>
          <a:off x="1731967" y="4434839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161</xdr:row>
      <xdr:rowOff>9525</xdr:rowOff>
    </xdr:from>
    <xdr:to>
      <xdr:col>1</xdr:col>
      <xdr:colOff>3581077</xdr:colOff>
      <xdr:row>161</xdr:row>
      <xdr:rowOff>9525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31FFD969-CEC6-43FB-98F3-42175C9A300E}"/>
            </a:ext>
          </a:extLst>
        </xdr:cNvPr>
        <xdr:cNvSpPr>
          <a:spLocks noChangeShapeType="1"/>
        </xdr:cNvSpPr>
      </xdr:nvSpPr>
      <xdr:spPr bwMode="auto">
        <a:xfrm>
          <a:off x="1874839" y="328612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173</xdr:row>
      <xdr:rowOff>-1</xdr:rowOff>
    </xdr:from>
    <xdr:to>
      <xdr:col>2</xdr:col>
      <xdr:colOff>312424</xdr:colOff>
      <xdr:row>173</xdr:row>
      <xdr:rowOff>7936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5DD3606B-5136-482B-8094-2B070BDF9E77}"/>
            </a:ext>
          </a:extLst>
        </xdr:cNvPr>
        <xdr:cNvSpPr>
          <a:spLocks noChangeShapeType="1"/>
        </xdr:cNvSpPr>
      </xdr:nvSpPr>
      <xdr:spPr bwMode="auto">
        <a:xfrm>
          <a:off x="1731967" y="35252024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239</xdr:row>
      <xdr:rowOff>9525</xdr:rowOff>
    </xdr:from>
    <xdr:to>
      <xdr:col>1</xdr:col>
      <xdr:colOff>3581077</xdr:colOff>
      <xdr:row>239</xdr:row>
      <xdr:rowOff>9525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BD888118-3B80-4A8F-9CCC-B366BA070DB4}"/>
            </a:ext>
          </a:extLst>
        </xdr:cNvPr>
        <xdr:cNvSpPr>
          <a:spLocks noChangeShapeType="1"/>
        </xdr:cNvSpPr>
      </xdr:nvSpPr>
      <xdr:spPr bwMode="auto">
        <a:xfrm>
          <a:off x="1874839" y="486632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239</xdr:row>
      <xdr:rowOff>9525</xdr:rowOff>
    </xdr:from>
    <xdr:to>
      <xdr:col>1</xdr:col>
      <xdr:colOff>3581077</xdr:colOff>
      <xdr:row>239</xdr:row>
      <xdr:rowOff>9525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AF548681-4A47-4267-98BA-D3B995DFA48D}"/>
            </a:ext>
          </a:extLst>
        </xdr:cNvPr>
        <xdr:cNvSpPr>
          <a:spLocks noChangeShapeType="1"/>
        </xdr:cNvSpPr>
      </xdr:nvSpPr>
      <xdr:spPr bwMode="auto">
        <a:xfrm>
          <a:off x="1874839" y="486632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251</xdr:row>
      <xdr:rowOff>-1</xdr:rowOff>
    </xdr:from>
    <xdr:to>
      <xdr:col>2</xdr:col>
      <xdr:colOff>312424</xdr:colOff>
      <xdr:row>251</xdr:row>
      <xdr:rowOff>7936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D89B7A75-75ED-48EB-B7A4-09B479AFE3F6}"/>
            </a:ext>
          </a:extLst>
        </xdr:cNvPr>
        <xdr:cNvSpPr>
          <a:spLocks noChangeShapeType="1"/>
        </xdr:cNvSpPr>
      </xdr:nvSpPr>
      <xdr:spPr bwMode="auto">
        <a:xfrm>
          <a:off x="1731967" y="5105399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239</xdr:row>
      <xdr:rowOff>9525</xdr:rowOff>
    </xdr:from>
    <xdr:to>
      <xdr:col>1</xdr:col>
      <xdr:colOff>3581077</xdr:colOff>
      <xdr:row>239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9A5E0CB4-2796-4F57-B0C9-1BD3BE12E786}"/>
            </a:ext>
          </a:extLst>
        </xdr:cNvPr>
        <xdr:cNvSpPr>
          <a:spLocks noChangeShapeType="1"/>
        </xdr:cNvSpPr>
      </xdr:nvSpPr>
      <xdr:spPr bwMode="auto">
        <a:xfrm>
          <a:off x="1874839" y="486632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128</xdr:row>
      <xdr:rowOff>9525</xdr:rowOff>
    </xdr:from>
    <xdr:to>
      <xdr:col>1</xdr:col>
      <xdr:colOff>3581077</xdr:colOff>
      <xdr:row>128</xdr:row>
      <xdr:rowOff>9525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F9FC4A-68D3-4F2D-92CE-9523595D7368}"/>
            </a:ext>
          </a:extLst>
        </xdr:cNvPr>
        <xdr:cNvSpPr>
          <a:spLocks noChangeShapeType="1"/>
        </xdr:cNvSpPr>
      </xdr:nvSpPr>
      <xdr:spPr bwMode="auto">
        <a:xfrm>
          <a:off x="1874839" y="261556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140</xdr:row>
      <xdr:rowOff>-1</xdr:rowOff>
    </xdr:from>
    <xdr:to>
      <xdr:col>2</xdr:col>
      <xdr:colOff>312424</xdr:colOff>
      <xdr:row>140</xdr:row>
      <xdr:rowOff>7936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AD47BC6D-CE44-46FE-9453-305006E12C3F}"/>
            </a:ext>
          </a:extLst>
        </xdr:cNvPr>
        <xdr:cNvSpPr>
          <a:spLocks noChangeShapeType="1"/>
        </xdr:cNvSpPr>
      </xdr:nvSpPr>
      <xdr:spPr bwMode="auto">
        <a:xfrm>
          <a:off x="1731967" y="28546424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206</xdr:row>
      <xdr:rowOff>9525</xdr:rowOff>
    </xdr:from>
    <xdr:to>
      <xdr:col>1</xdr:col>
      <xdr:colOff>3581077</xdr:colOff>
      <xdr:row>206</xdr:row>
      <xdr:rowOff>9525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B708EDFD-209C-4E5B-8D0E-188EB835A633}"/>
            </a:ext>
          </a:extLst>
        </xdr:cNvPr>
        <xdr:cNvSpPr>
          <a:spLocks noChangeShapeType="1"/>
        </xdr:cNvSpPr>
      </xdr:nvSpPr>
      <xdr:spPr bwMode="auto">
        <a:xfrm>
          <a:off x="1874839" y="419576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206</xdr:row>
      <xdr:rowOff>9525</xdr:rowOff>
    </xdr:from>
    <xdr:to>
      <xdr:col>1</xdr:col>
      <xdr:colOff>3581077</xdr:colOff>
      <xdr:row>206</xdr:row>
      <xdr:rowOff>9525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E7ED4D92-4364-4E6E-8E34-AE666DB93F37}"/>
            </a:ext>
          </a:extLst>
        </xdr:cNvPr>
        <xdr:cNvSpPr>
          <a:spLocks noChangeShapeType="1"/>
        </xdr:cNvSpPr>
      </xdr:nvSpPr>
      <xdr:spPr bwMode="auto">
        <a:xfrm>
          <a:off x="1874839" y="419576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218</xdr:row>
      <xdr:rowOff>-1</xdr:rowOff>
    </xdr:from>
    <xdr:to>
      <xdr:col>2</xdr:col>
      <xdr:colOff>312424</xdr:colOff>
      <xdr:row>218</xdr:row>
      <xdr:rowOff>7936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7C06D474-8ECD-4FD6-BA5F-4FEB1BBCEF0A}"/>
            </a:ext>
          </a:extLst>
        </xdr:cNvPr>
        <xdr:cNvSpPr>
          <a:spLocks noChangeShapeType="1"/>
        </xdr:cNvSpPr>
      </xdr:nvSpPr>
      <xdr:spPr bwMode="auto">
        <a:xfrm>
          <a:off x="1731967" y="44348399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161</xdr:row>
      <xdr:rowOff>9525</xdr:rowOff>
    </xdr:from>
    <xdr:to>
      <xdr:col>1</xdr:col>
      <xdr:colOff>3581077</xdr:colOff>
      <xdr:row>161</xdr:row>
      <xdr:rowOff>9525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FA4C7D30-DA2A-49BA-B6F0-CBD6A8EA0065}"/>
            </a:ext>
          </a:extLst>
        </xdr:cNvPr>
        <xdr:cNvSpPr>
          <a:spLocks noChangeShapeType="1"/>
        </xdr:cNvSpPr>
      </xdr:nvSpPr>
      <xdr:spPr bwMode="auto">
        <a:xfrm>
          <a:off x="1874839" y="328612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173</xdr:row>
      <xdr:rowOff>-1</xdr:rowOff>
    </xdr:from>
    <xdr:to>
      <xdr:col>2</xdr:col>
      <xdr:colOff>312424</xdr:colOff>
      <xdr:row>173</xdr:row>
      <xdr:rowOff>7936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7E125C69-B516-4EE5-9843-A8300EE2AE5E}"/>
            </a:ext>
          </a:extLst>
        </xdr:cNvPr>
        <xdr:cNvSpPr>
          <a:spLocks noChangeShapeType="1"/>
        </xdr:cNvSpPr>
      </xdr:nvSpPr>
      <xdr:spPr bwMode="auto">
        <a:xfrm>
          <a:off x="1731967" y="35252024"/>
          <a:ext cx="26190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239</xdr:row>
      <xdr:rowOff>9525</xdr:rowOff>
    </xdr:from>
    <xdr:to>
      <xdr:col>1</xdr:col>
      <xdr:colOff>3581077</xdr:colOff>
      <xdr:row>239</xdr:row>
      <xdr:rowOff>9525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18C27040-E994-405E-8DCE-704ED45F6B66}"/>
            </a:ext>
          </a:extLst>
        </xdr:cNvPr>
        <xdr:cNvSpPr>
          <a:spLocks noChangeShapeType="1"/>
        </xdr:cNvSpPr>
      </xdr:nvSpPr>
      <xdr:spPr bwMode="auto">
        <a:xfrm>
          <a:off x="1874839" y="486632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239</xdr:row>
      <xdr:rowOff>9525</xdr:rowOff>
    </xdr:from>
    <xdr:to>
      <xdr:col>1</xdr:col>
      <xdr:colOff>3581077</xdr:colOff>
      <xdr:row>239</xdr:row>
      <xdr:rowOff>9525</xdr:rowOff>
    </xdr:to>
    <xdr:sp macro="" textlink="">
      <xdr:nvSpPr>
        <xdr:cNvPr id="21" name="Line 1">
          <a:extLst>
            <a:ext uri="{FF2B5EF4-FFF2-40B4-BE49-F238E27FC236}">
              <a16:creationId xmlns:a16="http://schemas.microsoft.com/office/drawing/2014/main" id="{AF12FEF4-FEFA-44F0-A8C7-52B0371E9272}"/>
            </a:ext>
          </a:extLst>
        </xdr:cNvPr>
        <xdr:cNvSpPr>
          <a:spLocks noChangeShapeType="1"/>
        </xdr:cNvSpPr>
      </xdr:nvSpPr>
      <xdr:spPr bwMode="auto">
        <a:xfrm>
          <a:off x="1874839" y="486632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239</xdr:row>
      <xdr:rowOff>9525</xdr:rowOff>
    </xdr:from>
    <xdr:to>
      <xdr:col>1</xdr:col>
      <xdr:colOff>3581077</xdr:colOff>
      <xdr:row>239</xdr:row>
      <xdr:rowOff>9525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8A29B251-C097-4966-A24A-43ADE66212E0}"/>
            </a:ext>
          </a:extLst>
        </xdr:cNvPr>
        <xdr:cNvSpPr>
          <a:spLocks noChangeShapeType="1"/>
        </xdr:cNvSpPr>
      </xdr:nvSpPr>
      <xdr:spPr bwMode="auto">
        <a:xfrm>
          <a:off x="1874839" y="486632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15</xdr:col>
      <xdr:colOff>503695</xdr:colOff>
      <xdr:row>193</xdr:row>
      <xdr:rowOff>43071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61E4CC-747F-E902-C32E-9F33AFC1E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381000"/>
          <a:ext cx="9038095" cy="364285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empra.sharepoint.com/teams/transmissionrevenue/2024/TO6/Cost%20Adjustment%20Workpapers/Cost%20Adj%20to%20remove%20RTO%20Adder%20-%20TO5%20C3-6%20-%20Jenny/Cost%20Adjustment%20Workpapers%20-%20Original%20Submitted%20on%2010.30.24/TO5%20Cycle%204%20Cost%20Adjustment.xlsx" TargetMode="External"/><Relationship Id="rId2" Type="http://schemas.microsoft.com/office/2019/04/relationships/externalLinkLongPath" Target="Cost%20Adjustment%20Workpapers%20-%20Original%20Submitted%20on%2010.30.24/TO5%20Cycle%204%20Cost%20Adjustment.xlsx?24C9AEB6" TargetMode="External"/><Relationship Id="rId1" Type="http://schemas.openxmlformats.org/officeDocument/2006/relationships/externalLinkPath" Target="file:///\\24C9AEB6\TO5%20Cycle%204%20Cost%20Adjust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g1 TO5 C4 Cost Adj"/>
      <sheetName val="Pg2 TO5 C4 BK-1 Comparison"/>
      <sheetName val="Pg3 BK-1 Rev TO5 C4"/>
      <sheetName val="Pg4 As Filed BK-1 TO5 C4 FERC"/>
      <sheetName val="Pg5 BK-1 As Filed TO5 C4 Cost "/>
      <sheetName val="Pg6 Rev Stmt AH"/>
      <sheetName val="Pg6.1 As Filed Stmt AH Cost Adj"/>
      <sheetName val="Pg6.2 As Filed Stmt AH FERC Adj"/>
      <sheetName val="Pg6.3 Rev AH-2"/>
      <sheetName val="Pg6.4 As Filed AH-2 Cost Adj"/>
      <sheetName val="Pg6.5 As Filed AH-2 FERC Adj"/>
      <sheetName val="Pg7 Rev Stmt AL"/>
      <sheetName val="Pg7.1 As Filed Stmt AL FERC Adj"/>
      <sheetName val="Pg8 Rev Stmt AV"/>
      <sheetName val="Pg9 As Filed Stmt AV FERC Adj"/>
      <sheetName val="Pg10 TO5 C4 Int Calc"/>
    </sheetNames>
    <sheetDataSet>
      <sheetData sheetId="0" refreshError="1"/>
      <sheetData sheetId="1">
        <row r="43">
          <cell r="B43" t="str">
            <v>Items in BOLD have changed to correct the over-allocation of "Duplicate Charges (Company Energy Use)" Credit accounted for in FERC account 929.</v>
          </cell>
        </row>
      </sheetData>
      <sheetData sheetId="2">
        <row r="138">
          <cell r="E138">
            <v>4575656.5381377088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7">
          <cell r="B47" t="str">
            <v>Items in BOLD have changed to correct the over-allocation of "Duplicate Charges (Company Energy Use)" Credit accounted for in FERC account 929.</v>
          </cell>
        </row>
      </sheetData>
      <sheetData sheetId="12" refreshError="1"/>
      <sheetData sheetId="13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7298-592F-47BF-AE4A-563433831F27}">
  <sheetPr codeName="Sheet1">
    <pageSetUpPr fitToPage="1"/>
  </sheetPr>
  <dimension ref="A2:H42"/>
  <sheetViews>
    <sheetView view="pageBreakPreview" zoomScale="60" zoomScaleNormal="100" workbookViewId="0">
      <selection activeCell="L16" sqref="L16"/>
    </sheetView>
  </sheetViews>
  <sheetFormatPr defaultColWidth="9.140625" defaultRowHeight="15" x14ac:dyDescent="0.25"/>
  <cols>
    <col min="1" max="1" width="4.85546875" style="123" bestFit="1" customWidth="1"/>
    <col min="2" max="2" width="72.42578125" style="123" customWidth="1"/>
    <col min="3" max="3" width="1.5703125" style="123" customWidth="1"/>
    <col min="4" max="4" width="20.85546875" style="123" customWidth="1"/>
    <col min="5" max="5" width="1.5703125" style="123" customWidth="1"/>
    <col min="6" max="6" width="45.140625" style="123" customWidth="1"/>
    <col min="7" max="7" width="4.85546875" style="123" customWidth="1"/>
    <col min="8" max="16384" width="9.140625" style="123"/>
  </cols>
  <sheetData>
    <row r="2" spans="1:8" ht="18.75" x14ac:dyDescent="0.25">
      <c r="B2" s="124" t="s">
        <v>0</v>
      </c>
      <c r="C2" s="124"/>
      <c r="D2" s="125"/>
      <c r="E2" s="125"/>
      <c r="F2" s="125"/>
    </row>
    <row r="3" spans="1:8" ht="18.75" x14ac:dyDescent="0.25">
      <c r="B3" s="142" t="s">
        <v>232</v>
      </c>
      <c r="C3" s="124"/>
      <c r="D3" s="125"/>
      <c r="E3" s="125"/>
      <c r="F3" s="125"/>
    </row>
    <row r="4" spans="1:8" ht="18.75" x14ac:dyDescent="0.3">
      <c r="B4" s="126" t="s">
        <v>1</v>
      </c>
      <c r="C4" s="124"/>
      <c r="D4" s="124"/>
      <c r="E4" s="124"/>
      <c r="F4" s="124"/>
    </row>
    <row r="5" spans="1:8" ht="15.75" x14ac:dyDescent="0.25">
      <c r="B5" s="339" t="s">
        <v>2</v>
      </c>
      <c r="C5" s="339"/>
      <c r="D5" s="339"/>
      <c r="E5" s="339"/>
      <c r="F5" s="339"/>
      <c r="G5" s="1"/>
      <c r="H5" s="1"/>
    </row>
    <row r="6" spans="1:8" ht="15.75" x14ac:dyDescent="0.25">
      <c r="B6" s="4"/>
      <c r="C6" s="4"/>
      <c r="D6" s="127"/>
      <c r="E6" s="128"/>
      <c r="F6" s="4"/>
      <c r="G6" s="4"/>
    </row>
    <row r="7" spans="1:8" ht="15.75" x14ac:dyDescent="0.25">
      <c r="A7" s="2" t="s">
        <v>3</v>
      </c>
      <c r="B7" s="129" t="s">
        <v>4</v>
      </c>
      <c r="C7" s="129"/>
      <c r="D7" s="129" t="s">
        <v>5</v>
      </c>
      <c r="E7" s="130"/>
      <c r="F7" s="129" t="s">
        <v>6</v>
      </c>
      <c r="G7" s="2" t="s">
        <v>3</v>
      </c>
    </row>
    <row r="8" spans="1:8" ht="15.75" x14ac:dyDescent="0.25">
      <c r="A8" s="3" t="s">
        <v>7</v>
      </c>
      <c r="B8" s="4"/>
      <c r="C8" s="4"/>
      <c r="D8" s="131"/>
      <c r="E8" s="131"/>
      <c r="F8" s="131"/>
      <c r="G8" s="3" t="s">
        <v>7</v>
      </c>
    </row>
    <row r="9" spans="1:8" ht="15.75" x14ac:dyDescent="0.25">
      <c r="A9" s="2">
        <v>1</v>
      </c>
      <c r="B9" s="128" t="s">
        <v>233</v>
      </c>
      <c r="C9" s="128"/>
      <c r="D9" s="131"/>
      <c r="E9" s="131"/>
      <c r="F9" s="131"/>
      <c r="G9" s="2">
        <v>1</v>
      </c>
    </row>
    <row r="10" spans="1:8" ht="15.75" x14ac:dyDescent="0.25">
      <c r="A10" s="2">
        <f>A9+1</f>
        <v>2</v>
      </c>
      <c r="B10" s="4" t="s">
        <v>8</v>
      </c>
      <c r="C10" s="130"/>
      <c r="D10" s="132">
        <f>'Pg2 BK-1 Comparison TO5 C4'!I95</f>
        <v>-17842.576074351906</v>
      </c>
      <c r="E10" s="132"/>
      <c r="F10" s="152" t="s">
        <v>234</v>
      </c>
      <c r="G10" s="2">
        <f>G9+1</f>
        <v>2</v>
      </c>
    </row>
    <row r="11" spans="1:8" ht="15.75" x14ac:dyDescent="0.25">
      <c r="A11" s="2">
        <f>A10+1</f>
        <v>3</v>
      </c>
      <c r="B11" s="4"/>
      <c r="C11" s="131"/>
      <c r="D11" s="132"/>
      <c r="E11" s="132"/>
      <c r="F11" s="152"/>
      <c r="G11" s="2">
        <f>G10+1</f>
        <v>3</v>
      </c>
    </row>
    <row r="12" spans="1:8" ht="15.75" x14ac:dyDescent="0.25">
      <c r="A12" s="2">
        <f t="shared" ref="A12:A22" si="0">A11+1</f>
        <v>4</v>
      </c>
      <c r="B12" s="4" t="s">
        <v>9</v>
      </c>
      <c r="C12" s="131"/>
      <c r="D12" s="133">
        <f>'Pg7 TO5 C4 Int Calc'!G88</f>
        <v>-6946.6742003467607</v>
      </c>
      <c r="E12" s="134"/>
      <c r="F12" s="152" t="s">
        <v>236</v>
      </c>
      <c r="G12" s="2">
        <f t="shared" ref="G12:G22" si="1">G11+1</f>
        <v>4</v>
      </c>
    </row>
    <row r="13" spans="1:8" ht="15.75" x14ac:dyDescent="0.25">
      <c r="A13" s="2">
        <f t="shared" si="0"/>
        <v>5</v>
      </c>
      <c r="B13" s="4"/>
      <c r="C13" s="131"/>
      <c r="D13" s="135"/>
      <c r="E13" s="135"/>
      <c r="F13" s="152"/>
      <c r="G13" s="2">
        <f t="shared" si="1"/>
        <v>5</v>
      </c>
    </row>
    <row r="14" spans="1:8" ht="15.75" x14ac:dyDescent="0.25">
      <c r="A14" s="2">
        <f t="shared" si="0"/>
        <v>6</v>
      </c>
      <c r="B14" s="136" t="s">
        <v>10</v>
      </c>
      <c r="C14" s="130"/>
      <c r="D14" s="137">
        <f>SUM(D10:D12)</f>
        <v>-24789.250274698665</v>
      </c>
      <c r="E14" s="132"/>
      <c r="F14" s="152" t="s">
        <v>237</v>
      </c>
      <c r="G14" s="2">
        <f t="shared" si="1"/>
        <v>6</v>
      </c>
    </row>
    <row r="15" spans="1:8" ht="15.75" x14ac:dyDescent="0.25">
      <c r="A15" s="2">
        <f t="shared" si="0"/>
        <v>7</v>
      </c>
      <c r="B15" s="4"/>
      <c r="C15" s="131"/>
      <c r="D15" s="6"/>
      <c r="E15" s="4"/>
      <c r="F15" s="4"/>
      <c r="G15" s="2">
        <f t="shared" si="1"/>
        <v>7</v>
      </c>
    </row>
    <row r="16" spans="1:8" ht="15.75" x14ac:dyDescent="0.25">
      <c r="A16" s="2">
        <f t="shared" si="0"/>
        <v>8</v>
      </c>
      <c r="B16" s="4" t="s">
        <v>11</v>
      </c>
      <c r="C16" s="130"/>
      <c r="D16" s="9">
        <f>ROUND(D14*0.010275,0)</f>
        <v>-255</v>
      </c>
      <c r="E16" s="4"/>
      <c r="F16" s="2" t="s">
        <v>238</v>
      </c>
      <c r="G16" s="2">
        <f t="shared" si="1"/>
        <v>8</v>
      </c>
    </row>
    <row r="17" spans="1:7" ht="15.75" x14ac:dyDescent="0.25">
      <c r="A17" s="2">
        <f t="shared" si="0"/>
        <v>9</v>
      </c>
      <c r="B17" s="4"/>
      <c r="C17" s="131"/>
      <c r="D17" s="6"/>
      <c r="E17" s="4"/>
      <c r="G17" s="2">
        <f t="shared" si="1"/>
        <v>9</v>
      </c>
    </row>
    <row r="18" spans="1:7" ht="15.75" x14ac:dyDescent="0.25">
      <c r="A18" s="2">
        <f t="shared" si="0"/>
        <v>10</v>
      </c>
      <c r="B18" s="138" t="s">
        <v>12</v>
      </c>
      <c r="C18" s="131"/>
      <c r="D18" s="6">
        <f>SUM(D14:D16)</f>
        <v>-25044.250274698665</v>
      </c>
      <c r="E18" s="4"/>
      <c r="F18" s="152" t="s">
        <v>239</v>
      </c>
      <c r="G18" s="2">
        <f t="shared" si="1"/>
        <v>10</v>
      </c>
    </row>
    <row r="19" spans="1:7" ht="15.75" x14ac:dyDescent="0.25">
      <c r="A19" s="2">
        <f t="shared" si="0"/>
        <v>11</v>
      </c>
      <c r="B19" s="4"/>
      <c r="C19" s="131"/>
      <c r="D19" s="6"/>
      <c r="E19" s="4"/>
      <c r="G19" s="2">
        <f t="shared" si="1"/>
        <v>11</v>
      </c>
    </row>
    <row r="20" spans="1:7" ht="15.75" x14ac:dyDescent="0.25">
      <c r="A20" s="2">
        <f t="shared" si="0"/>
        <v>12</v>
      </c>
      <c r="B20" s="4" t="s">
        <v>13</v>
      </c>
      <c r="C20" s="130"/>
      <c r="D20" s="9">
        <f>ROUND(D14*0.00165,0)</f>
        <v>-41</v>
      </c>
      <c r="E20" s="4"/>
      <c r="F20" s="2" t="s">
        <v>240</v>
      </c>
      <c r="G20" s="2">
        <f t="shared" si="1"/>
        <v>12</v>
      </c>
    </row>
    <row r="21" spans="1:7" ht="15.75" x14ac:dyDescent="0.25">
      <c r="A21" s="2">
        <f t="shared" si="0"/>
        <v>13</v>
      </c>
      <c r="B21" s="4"/>
      <c r="C21" s="131"/>
      <c r="D21" s="139"/>
      <c r="E21" s="4"/>
      <c r="F21" s="2"/>
      <c r="G21" s="2">
        <f t="shared" si="1"/>
        <v>13</v>
      </c>
    </row>
    <row r="22" spans="1:7" ht="16.5" thickBot="1" x14ac:dyDescent="0.3">
      <c r="A22" s="2">
        <f t="shared" si="0"/>
        <v>14</v>
      </c>
      <c r="B22" s="138" t="s">
        <v>14</v>
      </c>
      <c r="C22" s="130"/>
      <c r="D22" s="140">
        <f>SUM(D18:D21)</f>
        <v>-25085.250274698665</v>
      </c>
      <c r="E22" s="4"/>
      <c r="F22" s="152" t="s">
        <v>241</v>
      </c>
      <c r="G22" s="2">
        <f t="shared" si="1"/>
        <v>14</v>
      </c>
    </row>
    <row r="23" spans="1:7" ht="16.5" thickTop="1" x14ac:dyDescent="0.25">
      <c r="B23" s="4"/>
      <c r="C23" s="4"/>
      <c r="D23" s="4"/>
      <c r="E23" s="4"/>
      <c r="F23" s="4"/>
      <c r="G23" s="4"/>
    </row>
    <row r="24" spans="1:7" ht="15.75" x14ac:dyDescent="0.25">
      <c r="B24" s="4"/>
      <c r="C24" s="4"/>
      <c r="D24" s="4"/>
      <c r="E24" s="4"/>
      <c r="F24" s="4"/>
      <c r="G24" s="4"/>
    </row>
    <row r="25" spans="1:7" ht="17.25" x14ac:dyDescent="0.25">
      <c r="A25" s="141"/>
      <c r="B25" s="4"/>
      <c r="C25" s="4"/>
      <c r="D25" s="4"/>
      <c r="E25" s="4"/>
      <c r="F25" s="4"/>
      <c r="G25" s="4"/>
    </row>
    <row r="26" spans="1:7" ht="15.75" x14ac:dyDescent="0.25">
      <c r="B26" s="4"/>
      <c r="C26" s="4"/>
      <c r="D26" s="4"/>
      <c r="E26" s="4"/>
      <c r="F26" s="4"/>
      <c r="G26" s="4"/>
    </row>
    <row r="27" spans="1:7" ht="15.75" x14ac:dyDescent="0.25">
      <c r="B27" s="4"/>
      <c r="C27" s="4"/>
      <c r="D27" s="4"/>
      <c r="E27" s="4"/>
      <c r="F27" s="4"/>
      <c r="G27" s="4"/>
    </row>
    <row r="28" spans="1:7" ht="17.25" x14ac:dyDescent="0.25">
      <c r="A28" s="153"/>
      <c r="B28" s="151"/>
      <c r="C28" s="4"/>
      <c r="D28" s="4"/>
      <c r="E28" s="4"/>
      <c r="F28" s="4"/>
      <c r="G28" s="4"/>
    </row>
    <row r="29" spans="1:7" ht="15.75" x14ac:dyDescent="0.25">
      <c r="B29" s="4"/>
      <c r="C29" s="4"/>
      <c r="D29" s="4"/>
      <c r="E29" s="4"/>
      <c r="F29" s="4"/>
      <c r="G29" s="4"/>
    </row>
    <row r="30" spans="1:7" ht="17.25" x14ac:dyDescent="0.25">
      <c r="A30" s="141"/>
      <c r="B30" s="4"/>
      <c r="C30" s="4"/>
      <c r="D30" s="4"/>
      <c r="E30" s="4"/>
      <c r="F30" s="4"/>
      <c r="G30" s="4"/>
    </row>
    <row r="31" spans="1:7" ht="15.75" x14ac:dyDescent="0.25">
      <c r="B31" s="4"/>
      <c r="C31" s="4"/>
      <c r="D31" s="4"/>
      <c r="E31" s="4"/>
      <c r="F31" s="4"/>
      <c r="G31" s="4"/>
    </row>
    <row r="32" spans="1:7" ht="15.75" x14ac:dyDescent="0.25">
      <c r="B32" s="4"/>
      <c r="C32" s="4"/>
      <c r="D32" s="4"/>
      <c r="E32" s="4"/>
      <c r="F32" s="4"/>
      <c r="G32" s="4"/>
    </row>
    <row r="33" spans="2:7" ht="15.75" x14ac:dyDescent="0.25">
      <c r="B33" s="4"/>
      <c r="C33" s="4"/>
      <c r="D33" s="4"/>
      <c r="E33" s="4"/>
      <c r="F33" s="4"/>
      <c r="G33" s="4"/>
    </row>
    <row r="34" spans="2:7" ht="15.75" x14ac:dyDescent="0.25">
      <c r="B34" s="4"/>
      <c r="C34" s="4"/>
      <c r="D34" s="4"/>
      <c r="E34" s="4"/>
      <c r="F34" s="4"/>
      <c r="G34" s="4"/>
    </row>
    <row r="35" spans="2:7" ht="15.75" x14ac:dyDescent="0.25">
      <c r="B35" s="4"/>
      <c r="C35" s="4"/>
      <c r="D35" s="4"/>
      <c r="E35" s="4"/>
      <c r="F35" s="4"/>
      <c r="G35" s="4"/>
    </row>
    <row r="36" spans="2:7" ht="15.75" x14ac:dyDescent="0.25">
      <c r="B36" s="4"/>
      <c r="C36" s="4"/>
      <c r="D36" s="4"/>
      <c r="E36" s="4"/>
      <c r="F36" s="4"/>
      <c r="G36" s="4"/>
    </row>
    <row r="37" spans="2:7" ht="15.75" x14ac:dyDescent="0.25">
      <c r="B37" s="4"/>
      <c r="C37" s="4"/>
      <c r="D37" s="4"/>
      <c r="E37" s="4"/>
      <c r="F37" s="4"/>
      <c r="G37" s="4"/>
    </row>
    <row r="38" spans="2:7" ht="15.75" x14ac:dyDescent="0.25">
      <c r="B38" s="4"/>
      <c r="C38" s="4"/>
      <c r="D38" s="4"/>
      <c r="E38" s="4"/>
      <c r="F38" s="4"/>
      <c r="G38" s="4"/>
    </row>
    <row r="39" spans="2:7" ht="15.75" x14ac:dyDescent="0.25">
      <c r="B39" s="4"/>
      <c r="C39" s="4"/>
      <c r="D39" s="4"/>
      <c r="E39" s="4"/>
      <c r="F39" s="4"/>
      <c r="G39" s="4"/>
    </row>
    <row r="40" spans="2:7" ht="15.75" x14ac:dyDescent="0.25">
      <c r="B40" s="4"/>
      <c r="C40" s="4"/>
      <c r="D40" s="4"/>
      <c r="E40" s="4"/>
      <c r="F40" s="4"/>
      <c r="G40" s="4"/>
    </row>
    <row r="41" spans="2:7" ht="15.75" x14ac:dyDescent="0.25">
      <c r="B41" s="4"/>
      <c r="C41" s="4"/>
      <c r="D41" s="4"/>
      <c r="E41" s="4"/>
      <c r="F41" s="4"/>
      <c r="G41" s="4"/>
    </row>
    <row r="42" spans="2:7" ht="15.75" x14ac:dyDescent="0.25">
      <c r="B42" s="4"/>
      <c r="C42" s="4"/>
      <c r="D42" s="4"/>
      <c r="E42" s="4"/>
      <c r="F42" s="4"/>
      <c r="G42" s="4"/>
    </row>
  </sheetData>
  <mergeCells count="1">
    <mergeCell ref="B5:F5"/>
  </mergeCells>
  <printOptions horizontalCentered="1"/>
  <pageMargins left="0.25" right="0.25" top="0.5" bottom="0.5" header="0.25" footer="0.25"/>
  <pageSetup scale="67" orientation="portrait" r:id="rId1"/>
  <headerFooter scaleWithDoc="0" alignWithMargins="0">
    <oddFooter>&amp;L&amp;A&amp;C&amp;"Times New Roman,Regular"Page 1&amp;R&amp;F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F482D-14B9-4E58-AB41-34151054DBB2}">
  <sheetPr codeName="Sheet4"/>
  <dimension ref="A1:M200"/>
  <sheetViews>
    <sheetView view="pageBreakPreview" zoomScale="60" zoomScaleNormal="80" workbookViewId="0">
      <selection activeCell="N30" sqref="N30"/>
    </sheetView>
  </sheetViews>
  <sheetFormatPr defaultColWidth="9.140625" defaultRowHeight="15.75" x14ac:dyDescent="0.25"/>
  <cols>
    <col min="1" max="1" width="5.140625" style="7" customWidth="1"/>
    <col min="2" max="2" width="88.140625" style="7" customWidth="1"/>
    <col min="3" max="3" width="10.42578125" style="7" customWidth="1"/>
    <col min="4" max="4" width="1.7109375" style="7" customWidth="1"/>
    <col min="5" max="5" width="18.42578125" style="7" customWidth="1"/>
    <col min="6" max="6" width="2.7109375" style="7" customWidth="1"/>
    <col min="7" max="7" width="18.42578125" style="7" customWidth="1"/>
    <col min="8" max="8" width="1.5703125" style="7" customWidth="1"/>
    <col min="9" max="9" width="15.42578125" style="7" customWidth="1"/>
    <col min="10" max="10" width="53.85546875" style="7" customWidth="1"/>
    <col min="11" max="11" width="5.140625" style="8" customWidth="1"/>
    <col min="12" max="12" width="22.42578125" style="7" customWidth="1"/>
    <col min="13" max="13" width="20.140625" style="7" bestFit="1" customWidth="1"/>
    <col min="14" max="16384" width="9.140625" style="7"/>
  </cols>
  <sheetData>
    <row r="1" spans="1:13" x14ac:dyDescent="0.25">
      <c r="A1" s="321"/>
    </row>
    <row r="2" spans="1:13" x14ac:dyDescent="0.25">
      <c r="A2" s="8"/>
      <c r="B2" s="344" t="s">
        <v>126</v>
      </c>
      <c r="C2" s="343"/>
      <c r="D2" s="343"/>
      <c r="E2" s="343"/>
      <c r="F2" s="343"/>
      <c r="G2" s="343"/>
      <c r="H2" s="343"/>
      <c r="I2" s="343"/>
      <c r="J2" s="343"/>
    </row>
    <row r="3" spans="1:13" x14ac:dyDescent="0.25">
      <c r="A3" s="8" t="s">
        <v>15</v>
      </c>
      <c r="B3" s="344" t="s">
        <v>127</v>
      </c>
      <c r="C3" s="343"/>
      <c r="D3" s="343"/>
      <c r="E3" s="343"/>
      <c r="F3" s="343"/>
      <c r="G3" s="343"/>
      <c r="H3" s="343"/>
      <c r="I3" s="343"/>
      <c r="J3" s="343"/>
    </row>
    <row r="4" spans="1:13" ht="17.25" x14ac:dyDescent="0.25">
      <c r="A4" s="8"/>
      <c r="B4" s="344" t="s">
        <v>128</v>
      </c>
      <c r="C4" s="345"/>
      <c r="D4" s="345"/>
      <c r="E4" s="345"/>
      <c r="F4" s="345"/>
      <c r="G4" s="345"/>
      <c r="H4" s="345"/>
      <c r="I4" s="345"/>
      <c r="J4" s="345"/>
    </row>
    <row r="5" spans="1:13" x14ac:dyDescent="0.25">
      <c r="A5" s="8"/>
      <c r="B5" s="346" t="s">
        <v>129</v>
      </c>
      <c r="C5" s="346"/>
      <c r="D5" s="346"/>
      <c r="E5" s="346"/>
      <c r="F5" s="346"/>
      <c r="G5" s="346"/>
      <c r="H5" s="346"/>
      <c r="I5" s="346"/>
      <c r="J5" s="346"/>
    </row>
    <row r="6" spans="1:13" x14ac:dyDescent="0.25">
      <c r="A6" s="8"/>
      <c r="B6" s="342" t="s">
        <v>2</v>
      </c>
      <c r="C6" s="343"/>
      <c r="D6" s="343"/>
      <c r="E6" s="343"/>
      <c r="F6" s="343"/>
      <c r="G6" s="343"/>
      <c r="H6" s="343"/>
      <c r="I6" s="343"/>
      <c r="J6" s="343"/>
      <c r="L6"/>
    </row>
    <row r="7" spans="1:13" x14ac:dyDescent="0.25">
      <c r="A7" s="8"/>
      <c r="B7" s="29"/>
      <c r="C7" s="27"/>
      <c r="D7" s="27"/>
      <c r="E7" s="251" t="s">
        <v>406</v>
      </c>
      <c r="F7"/>
      <c r="G7" s="251" t="s">
        <v>407</v>
      </c>
      <c r="H7"/>
      <c r="I7" s="251" t="s">
        <v>408</v>
      </c>
      <c r="J7" s="27"/>
      <c r="L7"/>
    </row>
    <row r="8" spans="1:13" ht="34.5" x14ac:dyDescent="0.25">
      <c r="A8" s="8" t="s">
        <v>3</v>
      </c>
      <c r="E8" s="252" t="s">
        <v>409</v>
      </c>
      <c r="F8" s="5"/>
      <c r="G8" s="252" t="s">
        <v>428</v>
      </c>
      <c r="H8" s="5"/>
      <c r="I8" s="253" t="s">
        <v>410</v>
      </c>
      <c r="J8" s="8"/>
      <c r="K8" s="8" t="s">
        <v>3</v>
      </c>
      <c r="L8"/>
    </row>
    <row r="9" spans="1:13" ht="15.75" customHeight="1" x14ac:dyDescent="0.25">
      <c r="A9" s="32" t="s">
        <v>7</v>
      </c>
      <c r="B9" s="27" t="s">
        <v>15</v>
      </c>
      <c r="E9" s="254" t="s">
        <v>411</v>
      </c>
      <c r="F9" s="255"/>
      <c r="G9" s="254" t="s">
        <v>412</v>
      </c>
      <c r="H9" s="255"/>
      <c r="I9" s="256" t="s">
        <v>413</v>
      </c>
      <c r="J9" s="32" t="s">
        <v>6</v>
      </c>
      <c r="K9" s="32" t="s">
        <v>7</v>
      </c>
      <c r="L9"/>
    </row>
    <row r="10" spans="1:13" x14ac:dyDescent="0.25">
      <c r="A10" s="33"/>
      <c r="B10" s="14" t="s">
        <v>16</v>
      </c>
      <c r="G10" s="34"/>
      <c r="J10" s="8"/>
      <c r="K10" s="33"/>
    </row>
    <row r="11" spans="1:13" x14ac:dyDescent="0.25">
      <c r="A11" s="8">
        <v>1</v>
      </c>
      <c r="B11" s="10" t="s">
        <v>17</v>
      </c>
      <c r="C11" s="35"/>
      <c r="D11" s="35"/>
      <c r="E11" s="117">
        <f>'Pg3 BK-1 TO5 C4_Revised'!E11</f>
        <v>95535.541019356009</v>
      </c>
      <c r="F11" s="35"/>
      <c r="G11" s="117">
        <f>'Pg4 BK-1 TO5 C4_As Filed'!E12</f>
        <v>95535.541019356009</v>
      </c>
      <c r="H11" s="12"/>
      <c r="I11" s="257">
        <f>E11-G11</f>
        <v>0</v>
      </c>
      <c r="J11" s="8" t="s">
        <v>130</v>
      </c>
      <c r="K11" s="8">
        <f>A11</f>
        <v>1</v>
      </c>
      <c r="L11" s="36"/>
    </row>
    <row r="12" spans="1:13" x14ac:dyDescent="0.25">
      <c r="A12" s="8">
        <f t="shared" ref="A12:A40" si="0">A11+1</f>
        <v>2</v>
      </c>
      <c r="B12" s="10" t="s">
        <v>15</v>
      </c>
      <c r="C12" s="35"/>
      <c r="D12" s="35"/>
      <c r="E12" s="37" t="s">
        <v>15</v>
      </c>
      <c r="F12" s="35"/>
      <c r="G12" s="37" t="s">
        <v>15</v>
      </c>
      <c r="I12" s="255"/>
      <c r="J12" s="8"/>
      <c r="K12" s="8">
        <f t="shared" ref="K12:K40" si="1">K11+1</f>
        <v>2</v>
      </c>
      <c r="L12" s="36"/>
    </row>
    <row r="13" spans="1:13" x14ac:dyDescent="0.25">
      <c r="A13" s="8">
        <f t="shared" si="0"/>
        <v>3</v>
      </c>
      <c r="B13" s="10" t="s">
        <v>18</v>
      </c>
      <c r="C13" s="35"/>
      <c r="D13" s="35"/>
      <c r="E13" s="294">
        <f>'Pg3 BK-1 TO5 C4_Revised'!E13</f>
        <v>82615.288148408174</v>
      </c>
      <c r="F13" s="35"/>
      <c r="G13" s="294">
        <f>'Pg4 BK-1 TO5 C4_As Filed'!E14</f>
        <v>82615.288148408174</v>
      </c>
      <c r="H13" s="12"/>
      <c r="I13" s="271">
        <f>E13-G13</f>
        <v>0</v>
      </c>
      <c r="J13" s="8" t="s">
        <v>220</v>
      </c>
      <c r="K13" s="8">
        <f t="shared" si="1"/>
        <v>3</v>
      </c>
      <c r="L13" s="36"/>
    </row>
    <row r="14" spans="1:13" x14ac:dyDescent="0.25">
      <c r="A14" s="8">
        <f t="shared" si="0"/>
        <v>4</v>
      </c>
      <c r="B14" s="10"/>
      <c r="C14" s="35"/>
      <c r="D14" s="35"/>
      <c r="E14" s="38"/>
      <c r="F14" s="35"/>
      <c r="G14" s="38"/>
      <c r="H14" s="27"/>
      <c r="I14" s="255"/>
      <c r="J14" s="8"/>
      <c r="K14" s="8">
        <f t="shared" si="1"/>
        <v>4</v>
      </c>
      <c r="M14" s="39"/>
    </row>
    <row r="15" spans="1:13" x14ac:dyDescent="0.25">
      <c r="A15" s="8">
        <f t="shared" si="0"/>
        <v>5</v>
      </c>
      <c r="B15" s="10" t="s">
        <v>20</v>
      </c>
      <c r="C15" s="35"/>
      <c r="D15" s="35"/>
      <c r="E15" s="40">
        <f>'Pg3 BK-1 TO5 C4_Revised'!E15</f>
        <v>0</v>
      </c>
      <c r="F15" s="35"/>
      <c r="G15" s="40">
        <f>'Pg4 BK-1 TO5 C4_As Filed'!E16</f>
        <v>0</v>
      </c>
      <c r="I15" s="272">
        <f>E15-G15</f>
        <v>0</v>
      </c>
      <c r="J15" s="8" t="s">
        <v>131</v>
      </c>
      <c r="K15" s="8">
        <f t="shared" si="1"/>
        <v>5</v>
      </c>
      <c r="M15" s="39"/>
    </row>
    <row r="16" spans="1:13" x14ac:dyDescent="0.25">
      <c r="A16" s="8">
        <f t="shared" si="0"/>
        <v>6</v>
      </c>
      <c r="B16" s="10" t="s">
        <v>21</v>
      </c>
      <c r="C16" s="35"/>
      <c r="D16" s="35"/>
      <c r="E16" s="50">
        <f>E11+E13+E15</f>
        <v>178150.82916776417</v>
      </c>
      <c r="F16" s="35"/>
      <c r="G16" s="50">
        <f>G11+G13+G15</f>
        <v>178150.82916776417</v>
      </c>
      <c r="H16" s="12"/>
      <c r="I16" s="298">
        <f>E16-G16</f>
        <v>0</v>
      </c>
      <c r="J16" s="8" t="s">
        <v>22</v>
      </c>
      <c r="K16" s="8">
        <f t="shared" si="1"/>
        <v>6</v>
      </c>
      <c r="L16" s="41"/>
      <c r="M16" s="39"/>
    </row>
    <row r="17" spans="1:12" x14ac:dyDescent="0.25">
      <c r="A17" s="8">
        <f t="shared" si="0"/>
        <v>7</v>
      </c>
      <c r="E17" s="42"/>
      <c r="G17" s="42"/>
      <c r="I17" s="255"/>
      <c r="J17" s="8"/>
      <c r="K17" s="8">
        <f t="shared" si="1"/>
        <v>7</v>
      </c>
    </row>
    <row r="18" spans="1:12" x14ac:dyDescent="0.25">
      <c r="A18" s="8">
        <f t="shared" si="0"/>
        <v>8</v>
      </c>
      <c r="B18" s="7" t="s">
        <v>23</v>
      </c>
      <c r="C18" s="35"/>
      <c r="D18" s="35"/>
      <c r="E18" s="295">
        <f>'Pg3 BK-1 TO5 C4_Revised'!E18</f>
        <v>225836.40281717601</v>
      </c>
      <c r="F18" s="35"/>
      <c r="G18" s="295">
        <f>'Pg4 BK-1 TO5 C4_As Filed'!E19</f>
        <v>225836.40281717601</v>
      </c>
      <c r="H18" s="43"/>
      <c r="I18" s="271">
        <f>E18-G18</f>
        <v>0</v>
      </c>
      <c r="J18" s="8" t="s">
        <v>221</v>
      </c>
      <c r="K18" s="8">
        <f t="shared" si="1"/>
        <v>8</v>
      </c>
    </row>
    <row r="19" spans="1:12" x14ac:dyDescent="0.25">
      <c r="A19" s="8">
        <f t="shared" si="0"/>
        <v>9</v>
      </c>
      <c r="E19" s="44" t="s">
        <v>15</v>
      </c>
      <c r="G19" s="44" t="s">
        <v>15</v>
      </c>
      <c r="I19" s="255"/>
      <c r="J19" s="8"/>
      <c r="K19" s="8">
        <f t="shared" si="1"/>
        <v>9</v>
      </c>
    </row>
    <row r="20" spans="1:12" ht="18.75" x14ac:dyDescent="0.25">
      <c r="A20" s="8">
        <f t="shared" si="0"/>
        <v>10</v>
      </c>
      <c r="B20" s="7" t="s">
        <v>429</v>
      </c>
      <c r="E20" s="45">
        <f>'Pg3 BK-1 TO5 C4_Revised'!E20</f>
        <v>0</v>
      </c>
      <c r="G20" s="45">
        <f>'Pg4 BK-1 TO5 C4_As Filed'!E21</f>
        <v>0</v>
      </c>
      <c r="I20" s="271">
        <f>E20-G20</f>
        <v>0</v>
      </c>
      <c r="J20" s="8" t="s">
        <v>132</v>
      </c>
      <c r="K20" s="8">
        <f t="shared" si="1"/>
        <v>10</v>
      </c>
      <c r="L20" s="36"/>
    </row>
    <row r="21" spans="1:12" x14ac:dyDescent="0.25">
      <c r="A21" s="8">
        <f t="shared" si="0"/>
        <v>11</v>
      </c>
      <c r="E21" s="44"/>
      <c r="G21" s="44"/>
      <c r="I21" s="255"/>
      <c r="J21" s="8"/>
      <c r="K21" s="8">
        <f t="shared" si="1"/>
        <v>11</v>
      </c>
    </row>
    <row r="22" spans="1:12" x14ac:dyDescent="0.25">
      <c r="A22" s="8">
        <f t="shared" si="0"/>
        <v>12</v>
      </c>
      <c r="B22" s="7" t="s">
        <v>25</v>
      </c>
      <c r="C22" s="35"/>
      <c r="D22" s="35"/>
      <c r="E22" s="296">
        <f>'Pg3 BK-1 TO5 C4_Revised'!E22</f>
        <v>57765.973607000778</v>
      </c>
      <c r="F22" s="35"/>
      <c r="G22" s="296">
        <f>'Pg4 BK-1 TO5 C4_As Filed'!E23</f>
        <v>57765.973607000778</v>
      </c>
      <c r="H22" s="12"/>
      <c r="I22" s="271">
        <f>E22-G22</f>
        <v>0</v>
      </c>
      <c r="J22" s="8" t="s">
        <v>222</v>
      </c>
      <c r="K22" s="8">
        <f t="shared" si="1"/>
        <v>12</v>
      </c>
      <c r="L22" s="36"/>
    </row>
    <row r="23" spans="1:12" x14ac:dyDescent="0.25">
      <c r="A23" s="8">
        <f t="shared" si="0"/>
        <v>13</v>
      </c>
      <c r="B23" s="10"/>
      <c r="C23" s="35"/>
      <c r="D23" s="35"/>
      <c r="E23" s="46"/>
      <c r="F23" s="35"/>
      <c r="G23" s="46"/>
      <c r="I23" s="255"/>
      <c r="J23" s="8"/>
      <c r="K23" s="8">
        <f t="shared" si="1"/>
        <v>13</v>
      </c>
    </row>
    <row r="24" spans="1:12" x14ac:dyDescent="0.25">
      <c r="A24" s="8">
        <f t="shared" si="0"/>
        <v>14</v>
      </c>
      <c r="B24" s="7" t="s">
        <v>26</v>
      </c>
      <c r="C24" s="35"/>
      <c r="D24" s="35"/>
      <c r="E24" s="47">
        <f>'Pg3 BK-1 TO5 C4_Revised'!E24</f>
        <v>3104.6015779338113</v>
      </c>
      <c r="F24" s="35"/>
      <c r="G24" s="47">
        <f>'Pg4 BK-1 TO5 C4_As Filed'!E25</f>
        <v>3104.6015779338113</v>
      </c>
      <c r="H24" s="27"/>
      <c r="I24" s="272">
        <f>E24-G24</f>
        <v>0</v>
      </c>
      <c r="J24" s="8" t="s">
        <v>133</v>
      </c>
      <c r="K24" s="8">
        <f t="shared" si="1"/>
        <v>14</v>
      </c>
      <c r="L24" s="36"/>
    </row>
    <row r="25" spans="1:12" x14ac:dyDescent="0.25">
      <c r="A25" s="8">
        <f t="shared" si="0"/>
        <v>15</v>
      </c>
      <c r="B25" s="10" t="s">
        <v>27</v>
      </c>
      <c r="C25" s="35"/>
      <c r="D25" s="35"/>
      <c r="E25" s="18">
        <f>SUM(E16+E18+E20+E22+E24)</f>
        <v>464857.80716987478</v>
      </c>
      <c r="F25" s="35"/>
      <c r="G25" s="18">
        <f>SUM(G16+G18+G20+G22+G24)</f>
        <v>464857.80716987478</v>
      </c>
      <c r="H25" s="12"/>
      <c r="I25" s="299">
        <f>SUM(I16:I24)</f>
        <v>0</v>
      </c>
      <c r="J25" s="8" t="s">
        <v>28</v>
      </c>
      <c r="K25" s="8">
        <f t="shared" si="1"/>
        <v>15</v>
      </c>
    </row>
    <row r="26" spans="1:12" x14ac:dyDescent="0.25">
      <c r="A26" s="8">
        <f t="shared" si="0"/>
        <v>16</v>
      </c>
      <c r="B26" s="10"/>
      <c r="C26" s="35"/>
      <c r="D26" s="35"/>
      <c r="E26" s="48"/>
      <c r="F26" s="35"/>
      <c r="G26" s="48"/>
      <c r="I26" s="255"/>
      <c r="J26" s="8"/>
      <c r="K26" s="8">
        <f t="shared" si="1"/>
        <v>16</v>
      </c>
    </row>
    <row r="27" spans="1:12" ht="18.75" x14ac:dyDescent="0.25">
      <c r="A27" s="8">
        <f t="shared" si="0"/>
        <v>17</v>
      </c>
      <c r="B27" s="10" t="s">
        <v>29</v>
      </c>
      <c r="C27" s="35"/>
      <c r="D27" s="35"/>
      <c r="E27" s="49">
        <f>'Pg3 BK-1 TO5 C4_Revised'!E27</f>
        <v>9.5816598120170293E-2</v>
      </c>
      <c r="F27" s="35"/>
      <c r="G27" s="49">
        <f>'Pg4 BK-1 TO5 C4_As Filed'!E28</f>
        <v>9.5816598120170293E-2</v>
      </c>
      <c r="H27" s="12"/>
      <c r="I27" s="258">
        <f>E27-G27</f>
        <v>0</v>
      </c>
      <c r="J27" s="8" t="s">
        <v>225</v>
      </c>
      <c r="K27" s="8">
        <f t="shared" si="1"/>
        <v>17</v>
      </c>
    </row>
    <row r="28" spans="1:12" x14ac:dyDescent="0.25">
      <c r="A28" s="8">
        <f t="shared" si="0"/>
        <v>18</v>
      </c>
      <c r="B28" s="10" t="s">
        <v>30</v>
      </c>
      <c r="C28" s="35"/>
      <c r="D28" s="35"/>
      <c r="E28" s="58">
        <f>E140</f>
        <v>4575656.5381377088</v>
      </c>
      <c r="F28" s="35"/>
      <c r="G28" s="58">
        <f>G140</f>
        <v>4575656.5381377088</v>
      </c>
      <c r="H28" s="12"/>
      <c r="I28" s="272">
        <f>E28-G28</f>
        <v>0</v>
      </c>
      <c r="J28" s="8" t="s">
        <v>134</v>
      </c>
      <c r="K28" s="8">
        <f t="shared" si="1"/>
        <v>18</v>
      </c>
    </row>
    <row r="29" spans="1:12" x14ac:dyDescent="0.25">
      <c r="A29" s="8">
        <f t="shared" si="0"/>
        <v>19</v>
      </c>
      <c r="B29" s="7" t="s">
        <v>31</v>
      </c>
      <c r="C29" s="35"/>
      <c r="D29" s="35"/>
      <c r="E29" s="284">
        <f>E28*E27</f>
        <v>438423.84365067049</v>
      </c>
      <c r="F29" s="35"/>
      <c r="G29" s="284">
        <f>G28*G27</f>
        <v>438423.84365067049</v>
      </c>
      <c r="H29" s="12"/>
      <c r="I29" s="260">
        <f>E29-G29</f>
        <v>0</v>
      </c>
      <c r="J29" s="8" t="s">
        <v>32</v>
      </c>
      <c r="K29" s="8">
        <f t="shared" si="1"/>
        <v>19</v>
      </c>
    </row>
    <row r="30" spans="1:12" x14ac:dyDescent="0.25">
      <c r="A30" s="8">
        <f t="shared" si="0"/>
        <v>20</v>
      </c>
      <c r="C30" s="35"/>
      <c r="D30" s="35"/>
      <c r="E30" s="48"/>
      <c r="F30" s="35"/>
      <c r="G30" s="48"/>
      <c r="I30" s="260"/>
      <c r="J30" s="8"/>
      <c r="K30" s="8">
        <f t="shared" si="1"/>
        <v>20</v>
      </c>
    </row>
    <row r="31" spans="1:12" ht="18.75" x14ac:dyDescent="0.25">
      <c r="A31" s="8">
        <f t="shared" si="0"/>
        <v>21</v>
      </c>
      <c r="B31" s="10" t="s">
        <v>33</v>
      </c>
      <c r="C31" s="35"/>
      <c r="D31" s="35"/>
      <c r="E31" s="324">
        <f>'Pg3 BK-1 TO5 C4_Revised'!E31</f>
        <v>0</v>
      </c>
      <c r="F31" s="325" t="s">
        <v>19</v>
      </c>
      <c r="G31" s="322">
        <f>'Pg4 BK-1 TO5 C4_As Filed'!E32</f>
        <v>3.8994570343371454E-3</v>
      </c>
      <c r="H31" s="27"/>
      <c r="I31" s="297">
        <f>E31-G31</f>
        <v>-3.8994570343371454E-3</v>
      </c>
      <c r="J31" s="8" t="s">
        <v>440</v>
      </c>
      <c r="K31" s="8">
        <f t="shared" si="1"/>
        <v>21</v>
      </c>
      <c r="L31" s="36"/>
    </row>
    <row r="32" spans="1:12" x14ac:dyDescent="0.25">
      <c r="A32" s="8">
        <f t="shared" si="0"/>
        <v>22</v>
      </c>
      <c r="B32" s="10" t="s">
        <v>30</v>
      </c>
      <c r="C32" s="35"/>
      <c r="D32" s="35"/>
      <c r="E32" s="323">
        <f>E140-E123</f>
        <v>4575656.5381377088</v>
      </c>
      <c r="F32" s="35"/>
      <c r="G32" s="323">
        <f>G140-G123</f>
        <v>4575656.5381377088</v>
      </c>
      <c r="H32" s="12"/>
      <c r="I32" s="300">
        <f>E32-G32</f>
        <v>0</v>
      </c>
      <c r="J32" s="8" t="s">
        <v>135</v>
      </c>
      <c r="K32" s="8">
        <f t="shared" si="1"/>
        <v>22</v>
      </c>
    </row>
    <row r="33" spans="1:12" x14ac:dyDescent="0.25">
      <c r="A33" s="8">
        <f t="shared" si="0"/>
        <v>23</v>
      </c>
      <c r="B33" s="7" t="s">
        <v>34</v>
      </c>
      <c r="E33" s="308">
        <f>E32*E31</f>
        <v>0</v>
      </c>
      <c r="F33" s="325" t="s">
        <v>19</v>
      </c>
      <c r="G33" s="284">
        <f>G32*G31</f>
        <v>17842.57607435184</v>
      </c>
      <c r="H33" s="12"/>
      <c r="I33" s="259">
        <f>E33-G33</f>
        <v>-17842.57607435184</v>
      </c>
      <c r="J33" s="8" t="s">
        <v>35</v>
      </c>
      <c r="K33" s="8">
        <f t="shared" si="1"/>
        <v>23</v>
      </c>
    </row>
    <row r="34" spans="1:12" x14ac:dyDescent="0.25">
      <c r="A34" s="8">
        <f t="shared" si="0"/>
        <v>24</v>
      </c>
      <c r="E34" s="50"/>
      <c r="G34" s="50"/>
      <c r="I34" s="260"/>
      <c r="J34" s="8"/>
      <c r="K34" s="8">
        <f t="shared" si="1"/>
        <v>24</v>
      </c>
    </row>
    <row r="35" spans="1:12" x14ac:dyDescent="0.25">
      <c r="A35" s="8">
        <f t="shared" si="0"/>
        <v>25</v>
      </c>
      <c r="B35" s="7" t="s">
        <v>36</v>
      </c>
      <c r="E35" s="51">
        <f>'Pg3 BK-1 TO5 C4_Revised'!E35</f>
        <v>1304.0991895338727</v>
      </c>
      <c r="G35" s="51">
        <f>'Pg4 BK-1 TO5 C4_As Filed'!E36</f>
        <v>1304.0991895338727</v>
      </c>
      <c r="I35" s="261">
        <f t="shared" ref="I35:I38" si="2">E35-G35</f>
        <v>0</v>
      </c>
      <c r="J35" s="8" t="s">
        <v>136</v>
      </c>
      <c r="K35" s="8">
        <f t="shared" si="1"/>
        <v>25</v>
      </c>
      <c r="L35" s="36"/>
    </row>
    <row r="36" spans="1:12" x14ac:dyDescent="0.25">
      <c r="A36" s="8">
        <f t="shared" si="0"/>
        <v>26</v>
      </c>
      <c r="B36" s="7" t="s">
        <v>37</v>
      </c>
      <c r="E36" s="52">
        <f>'Pg3 BK-1 TO5 C4_Revised'!E36</f>
        <v>-4408.3500000000004</v>
      </c>
      <c r="G36" s="52">
        <f>'Pg4 BK-1 TO5 C4_As Filed'!E37</f>
        <v>-4408.3500000000004</v>
      </c>
      <c r="H36" s="12"/>
      <c r="I36" s="271">
        <f t="shared" si="2"/>
        <v>0</v>
      </c>
      <c r="J36" s="8" t="s">
        <v>137</v>
      </c>
      <c r="K36" s="8">
        <f t="shared" si="1"/>
        <v>26</v>
      </c>
      <c r="L36" s="36"/>
    </row>
    <row r="37" spans="1:12" x14ac:dyDescent="0.25">
      <c r="A37" s="8">
        <f t="shared" si="0"/>
        <v>27</v>
      </c>
      <c r="B37" s="7" t="s">
        <v>38</v>
      </c>
      <c r="E37" s="53">
        <f>'Pg3 BK-1 TO5 C4_Revised'!E37</f>
        <v>0</v>
      </c>
      <c r="G37" s="53">
        <f>'Pg4 BK-1 TO5 C4_As Filed'!E38</f>
        <v>0</v>
      </c>
      <c r="I37" s="271">
        <f t="shared" si="2"/>
        <v>0</v>
      </c>
      <c r="J37" s="8" t="s">
        <v>138</v>
      </c>
      <c r="K37" s="8">
        <f t="shared" si="1"/>
        <v>27</v>
      </c>
    </row>
    <row r="38" spans="1:12" x14ac:dyDescent="0.25">
      <c r="A38" s="8">
        <f t="shared" si="0"/>
        <v>28</v>
      </c>
      <c r="B38" s="11" t="s">
        <v>39</v>
      </c>
      <c r="E38" s="54">
        <f>'Pg3 BK-1 TO5 C4_Revised'!E38</f>
        <v>0</v>
      </c>
      <c r="G38" s="54">
        <f>'Pg4 BK-1 TO5 C4_As Filed'!E39</f>
        <v>0</v>
      </c>
      <c r="I38" s="272">
        <f t="shared" si="2"/>
        <v>0</v>
      </c>
      <c r="J38" s="8" t="s">
        <v>139</v>
      </c>
      <c r="K38" s="8">
        <f t="shared" si="1"/>
        <v>28</v>
      </c>
      <c r="L38" s="36"/>
    </row>
    <row r="39" spans="1:12" x14ac:dyDescent="0.25">
      <c r="A39" s="8">
        <f t="shared" si="0"/>
        <v>29</v>
      </c>
      <c r="E39" s="44" t="s">
        <v>15</v>
      </c>
      <c r="G39" s="44" t="s">
        <v>15</v>
      </c>
      <c r="I39" s="255"/>
      <c r="J39" s="8"/>
      <c r="K39" s="8">
        <f t="shared" si="1"/>
        <v>29</v>
      </c>
      <c r="L39" s="36"/>
    </row>
    <row r="40" spans="1:12" ht="19.5" thickBot="1" x14ac:dyDescent="0.3">
      <c r="A40" s="8">
        <f t="shared" si="0"/>
        <v>30</v>
      </c>
      <c r="B40" s="7" t="s">
        <v>40</v>
      </c>
      <c r="C40" s="35"/>
      <c r="D40" s="35"/>
      <c r="E40" s="309">
        <f>E29+E33+E25+SUM(E35:E38)</f>
        <v>900177.40001007915</v>
      </c>
      <c r="F40" s="325" t="s">
        <v>19</v>
      </c>
      <c r="G40" s="24">
        <f>G29+G33+G25+SUM(G35:G38)</f>
        <v>918019.97608443105</v>
      </c>
      <c r="H40" s="118"/>
      <c r="I40" s="262">
        <f>E40-G40</f>
        <v>-17842.576074351906</v>
      </c>
      <c r="J40" s="25" t="s">
        <v>41</v>
      </c>
      <c r="K40" s="8">
        <f t="shared" si="1"/>
        <v>30</v>
      </c>
      <c r="L40" s="36"/>
    </row>
    <row r="41" spans="1:12" ht="16.5" thickTop="1" x14ac:dyDescent="0.25">
      <c r="A41" s="8"/>
      <c r="C41" s="35"/>
      <c r="D41" s="35"/>
      <c r="E41" s="35"/>
      <c r="F41" s="35"/>
      <c r="G41" s="64"/>
      <c r="H41" s="118"/>
      <c r="I41" s="118"/>
      <c r="J41" s="25"/>
      <c r="L41" s="36"/>
    </row>
    <row r="42" spans="1:12" x14ac:dyDescent="0.25">
      <c r="A42" s="33"/>
      <c r="C42" s="35"/>
      <c r="D42" s="35"/>
      <c r="E42" s="35"/>
      <c r="F42" s="35"/>
      <c r="G42" s="55"/>
      <c r="H42" s="27"/>
      <c r="I42" s="27"/>
      <c r="J42" s="33"/>
      <c r="K42" s="33"/>
      <c r="L42" s="36"/>
    </row>
    <row r="43" spans="1:12" x14ac:dyDescent="0.25">
      <c r="A43" s="12" t="s">
        <v>19</v>
      </c>
      <c r="B43" s="5" t="s">
        <v>414</v>
      </c>
      <c r="C43" s="35"/>
      <c r="D43" s="35"/>
      <c r="E43" s="35"/>
      <c r="F43" s="35"/>
      <c r="G43" s="21"/>
      <c r="H43" s="27"/>
      <c r="I43" s="27"/>
      <c r="J43" s="8"/>
      <c r="L43" s="10"/>
    </row>
    <row r="44" spans="1:12" ht="18.75" x14ac:dyDescent="0.25">
      <c r="A44" s="13">
        <v>1</v>
      </c>
      <c r="B44" s="7" t="s">
        <v>427</v>
      </c>
      <c r="C44" s="35"/>
      <c r="D44" s="35"/>
      <c r="E44" s="35"/>
      <c r="F44" s="35"/>
      <c r="G44" s="55"/>
      <c r="H44" s="27"/>
      <c r="I44" s="27"/>
      <c r="J44" s="33"/>
      <c r="K44" s="33"/>
      <c r="L44" s="36"/>
    </row>
    <row r="45" spans="1:12" ht="18.75" x14ac:dyDescent="0.25">
      <c r="A45" s="13">
        <v>2</v>
      </c>
      <c r="B45" s="7" t="s">
        <v>42</v>
      </c>
      <c r="C45" s="35"/>
      <c r="D45" s="35"/>
      <c r="E45" s="35"/>
      <c r="F45" s="35"/>
      <c r="G45" s="55"/>
      <c r="H45" s="27"/>
      <c r="I45" s="27"/>
      <c r="J45" s="33"/>
      <c r="K45" s="33"/>
      <c r="L45" s="36"/>
    </row>
    <row r="46" spans="1:12" ht="18.75" x14ac:dyDescent="0.25">
      <c r="A46" s="13"/>
      <c r="C46" s="35"/>
      <c r="D46" s="35"/>
      <c r="E46" s="35"/>
      <c r="F46" s="35"/>
      <c r="G46" s="55"/>
      <c r="H46" s="27"/>
      <c r="I46" s="27"/>
      <c r="J46" s="33"/>
      <c r="K46" s="33"/>
      <c r="L46" s="36"/>
    </row>
    <row r="47" spans="1:12" x14ac:dyDescent="0.25">
      <c r="A47" s="33"/>
      <c r="C47" s="35"/>
      <c r="D47" s="35"/>
      <c r="E47" s="35"/>
      <c r="F47" s="35"/>
      <c r="G47" s="55"/>
      <c r="H47" s="27"/>
      <c r="I47" s="27"/>
      <c r="J47" s="28"/>
      <c r="K47" s="33"/>
      <c r="L47" s="36"/>
    </row>
    <row r="48" spans="1:12" x14ac:dyDescent="0.25">
      <c r="A48" s="33"/>
      <c r="B48" s="344" t="s">
        <v>126</v>
      </c>
      <c r="C48" s="343"/>
      <c r="D48" s="343"/>
      <c r="E48" s="343"/>
      <c r="F48" s="343"/>
      <c r="G48" s="343"/>
      <c r="H48" s="343"/>
      <c r="I48" s="343"/>
      <c r="J48" s="343"/>
      <c r="K48" s="33"/>
      <c r="L48" s="36"/>
    </row>
    <row r="49" spans="1:12" x14ac:dyDescent="0.25">
      <c r="A49" s="33"/>
      <c r="B49" s="344" t="s">
        <v>127</v>
      </c>
      <c r="C49" s="343"/>
      <c r="D49" s="343"/>
      <c r="E49" s="343"/>
      <c r="F49" s="343"/>
      <c r="G49" s="343"/>
      <c r="H49" s="343"/>
      <c r="I49" s="343"/>
      <c r="J49" s="343"/>
      <c r="K49" s="33"/>
      <c r="L49" s="36"/>
    </row>
    <row r="50" spans="1:12" ht="17.25" x14ac:dyDescent="0.25">
      <c r="A50" s="33"/>
      <c r="B50" s="344" t="s">
        <v>128</v>
      </c>
      <c r="C50" s="345"/>
      <c r="D50" s="345"/>
      <c r="E50" s="345"/>
      <c r="F50" s="345"/>
      <c r="G50" s="345"/>
      <c r="H50" s="345"/>
      <c r="I50" s="345"/>
      <c r="J50" s="345"/>
      <c r="K50" s="33"/>
      <c r="L50" s="36"/>
    </row>
    <row r="51" spans="1:12" x14ac:dyDescent="0.25">
      <c r="A51" s="33"/>
      <c r="B51" s="340" t="str">
        <f>B5</f>
        <v>For the Base Period &amp; True-Up Period Ending December 31, 2020</v>
      </c>
      <c r="C51" s="341"/>
      <c r="D51" s="341"/>
      <c r="E51" s="341"/>
      <c r="F51" s="341"/>
      <c r="G51" s="341"/>
      <c r="H51" s="341"/>
      <c r="I51" s="341"/>
      <c r="J51" s="341"/>
      <c r="K51" s="33"/>
      <c r="L51" s="36"/>
    </row>
    <row r="52" spans="1:12" x14ac:dyDescent="0.25">
      <c r="A52" s="33"/>
      <c r="B52" s="342" t="s">
        <v>2</v>
      </c>
      <c r="C52" s="343"/>
      <c r="D52" s="343"/>
      <c r="E52" s="343"/>
      <c r="F52" s="343"/>
      <c r="G52" s="343"/>
      <c r="H52" s="343"/>
      <c r="I52" s="343"/>
      <c r="J52" s="343"/>
      <c r="K52" s="33"/>
      <c r="L52" s="36"/>
    </row>
    <row r="53" spans="1:12" x14ac:dyDescent="0.25">
      <c r="A53" s="33"/>
      <c r="C53" s="35"/>
      <c r="D53" s="35"/>
      <c r="E53" s="251" t="s">
        <v>406</v>
      </c>
      <c r="F53"/>
      <c r="G53" s="251" t="s">
        <v>407</v>
      </c>
      <c r="H53"/>
      <c r="I53" s="251" t="s">
        <v>408</v>
      </c>
      <c r="J53" s="33"/>
      <c r="K53" s="33"/>
      <c r="L53" s="36"/>
    </row>
    <row r="54" spans="1:12" ht="34.5" x14ac:dyDescent="0.25">
      <c r="A54" s="8" t="s">
        <v>3</v>
      </c>
      <c r="E54" s="252" t="str">
        <f>E8</f>
        <v xml:space="preserve">Revised TO5 Cycle 4 </v>
      </c>
      <c r="F54" s="5"/>
      <c r="G54" s="252" t="s">
        <v>428</v>
      </c>
      <c r="H54" s="5"/>
      <c r="I54" s="253" t="s">
        <v>410</v>
      </c>
      <c r="J54" s="8"/>
      <c r="K54" s="8" t="s">
        <v>3</v>
      </c>
      <c r="L54" s="36"/>
    </row>
    <row r="55" spans="1:12" x14ac:dyDescent="0.25">
      <c r="A55" s="8" t="s">
        <v>7</v>
      </c>
      <c r="B55" s="27" t="s">
        <v>15</v>
      </c>
      <c r="E55" s="254" t="s">
        <v>5</v>
      </c>
      <c r="F55" s="255"/>
      <c r="G55" s="254" t="s">
        <v>5</v>
      </c>
      <c r="H55" s="255"/>
      <c r="I55" s="256" t="s">
        <v>413</v>
      </c>
      <c r="J55" s="32" t="s">
        <v>6</v>
      </c>
      <c r="K55" s="8" t="s">
        <v>7</v>
      </c>
      <c r="L55" s="36"/>
    </row>
    <row r="56" spans="1:12" ht="18.75" x14ac:dyDescent="0.25">
      <c r="A56" s="33"/>
      <c r="B56" s="14" t="s">
        <v>430</v>
      </c>
      <c r="G56" s="8"/>
      <c r="J56" s="8"/>
      <c r="K56" s="33"/>
      <c r="L56" s="36"/>
    </row>
    <row r="57" spans="1:12" x14ac:dyDescent="0.25">
      <c r="A57" s="8">
        <v>1</v>
      </c>
      <c r="B57" s="10" t="s">
        <v>44</v>
      </c>
      <c r="C57" s="35"/>
      <c r="D57" s="35"/>
      <c r="E57" s="56">
        <f>'Pg3 BK-1 TO5 C4_Revised'!E56</f>
        <v>0</v>
      </c>
      <c r="F57" s="35"/>
      <c r="G57" s="56">
        <f>'Pg4 BK-1 TO5 C4_As Filed'!E57</f>
        <v>0</v>
      </c>
      <c r="I57" s="263">
        <f>E57-G57</f>
        <v>0</v>
      </c>
      <c r="J57" s="8" t="s">
        <v>140</v>
      </c>
      <c r="K57" s="8">
        <f>A57</f>
        <v>1</v>
      </c>
      <c r="L57" s="36"/>
    </row>
    <row r="58" spans="1:12" x14ac:dyDescent="0.25">
      <c r="A58" s="8">
        <f t="shared" ref="A58:A95" si="3">A57+1</f>
        <v>2</v>
      </c>
      <c r="B58" s="10"/>
      <c r="C58" s="35"/>
      <c r="D58" s="35"/>
      <c r="E58" s="21"/>
      <c r="F58" s="35"/>
      <c r="G58" s="21"/>
      <c r="I58" s="263"/>
      <c r="J58" s="8"/>
      <c r="K58" s="8">
        <f t="shared" ref="K58:K95" si="4">K57+1</f>
        <v>2</v>
      </c>
    </row>
    <row r="59" spans="1:12" ht="18.75" x14ac:dyDescent="0.25">
      <c r="A59" s="8">
        <f t="shared" si="3"/>
        <v>3</v>
      </c>
      <c r="B59" s="10" t="s">
        <v>45</v>
      </c>
      <c r="C59" s="35"/>
      <c r="D59" s="35"/>
      <c r="E59" s="49">
        <f>'Pg3 BK-1 TO5 C4_Revised'!E58</f>
        <v>1.7368511652018213E-2</v>
      </c>
      <c r="F59" s="35"/>
      <c r="G59" s="49">
        <f>'Pg4 BK-1 TO5 C4_As Filed'!E59</f>
        <v>1.7368511652018213E-2</v>
      </c>
      <c r="H59" s="57"/>
      <c r="I59" s="264">
        <f>E59-G59</f>
        <v>0</v>
      </c>
      <c r="J59" s="8" t="s">
        <v>226</v>
      </c>
      <c r="K59" s="8">
        <f t="shared" si="4"/>
        <v>3</v>
      </c>
    </row>
    <row r="60" spans="1:12" x14ac:dyDescent="0.25">
      <c r="A60" s="8">
        <f t="shared" si="3"/>
        <v>4</v>
      </c>
      <c r="B60" s="7" t="s">
        <v>46</v>
      </c>
      <c r="C60" s="35"/>
      <c r="D60" s="35"/>
      <c r="E60" s="58">
        <f>E145</f>
        <v>0</v>
      </c>
      <c r="F60" s="35"/>
      <c r="G60" s="58">
        <f>G145</f>
        <v>0</v>
      </c>
      <c r="I60" s="265">
        <f>E60-G60</f>
        <v>0</v>
      </c>
      <c r="J60" s="8" t="s">
        <v>141</v>
      </c>
      <c r="K60" s="8">
        <f t="shared" si="4"/>
        <v>4</v>
      </c>
    </row>
    <row r="61" spans="1:12" x14ac:dyDescent="0.25">
      <c r="A61" s="8">
        <f t="shared" si="3"/>
        <v>5</v>
      </c>
      <c r="B61" s="7" t="s">
        <v>47</v>
      </c>
      <c r="E61" s="15">
        <f>E60*E59</f>
        <v>0</v>
      </c>
      <c r="G61" s="15">
        <f>G60*G59</f>
        <v>0</v>
      </c>
      <c r="I61" s="263">
        <f>E61-G61</f>
        <v>0</v>
      </c>
      <c r="J61" s="8" t="s">
        <v>48</v>
      </c>
      <c r="K61" s="8">
        <f t="shared" si="4"/>
        <v>5</v>
      </c>
    </row>
    <row r="62" spans="1:12" x14ac:dyDescent="0.25">
      <c r="A62" s="8">
        <f t="shared" si="3"/>
        <v>6</v>
      </c>
      <c r="E62" s="16"/>
      <c r="G62" s="16"/>
      <c r="I62" s="263"/>
      <c r="J62" s="8"/>
      <c r="K62" s="8">
        <f t="shared" si="4"/>
        <v>6</v>
      </c>
    </row>
    <row r="63" spans="1:12" ht="18.75" x14ac:dyDescent="0.25">
      <c r="A63" s="8">
        <f t="shared" si="3"/>
        <v>7</v>
      </c>
      <c r="B63" s="10" t="s">
        <v>33</v>
      </c>
      <c r="E63" s="49">
        <f>'Pg3 BK-1 TO5 C4_Revised'!E62</f>
        <v>0</v>
      </c>
      <c r="G63" s="49">
        <f>'Pg4 BK-1 TO5 C4_As Filed'!E63</f>
        <v>0</v>
      </c>
      <c r="I63" s="264">
        <f>E63-G63</f>
        <v>0</v>
      </c>
      <c r="J63" s="8" t="s">
        <v>224</v>
      </c>
      <c r="K63" s="8">
        <f t="shared" si="4"/>
        <v>7</v>
      </c>
    </row>
    <row r="64" spans="1:12" x14ac:dyDescent="0.25">
      <c r="A64" s="8">
        <f t="shared" si="3"/>
        <v>8</v>
      </c>
      <c r="B64" s="7" t="s">
        <v>46</v>
      </c>
      <c r="E64" s="58">
        <f>E145</f>
        <v>0</v>
      </c>
      <c r="G64" s="58">
        <f>G145</f>
        <v>0</v>
      </c>
      <c r="I64" s="265">
        <f>E64-G64</f>
        <v>0</v>
      </c>
      <c r="J64" s="8" t="s">
        <v>141</v>
      </c>
      <c r="K64" s="8">
        <f t="shared" si="4"/>
        <v>8</v>
      </c>
    </row>
    <row r="65" spans="1:12" x14ac:dyDescent="0.25">
      <c r="A65" s="8">
        <f t="shared" si="3"/>
        <v>9</v>
      </c>
      <c r="B65" s="7" t="s">
        <v>34</v>
      </c>
      <c r="E65" s="15">
        <f>E64*E63</f>
        <v>0</v>
      </c>
      <c r="G65" s="15">
        <f>G64*G63</f>
        <v>0</v>
      </c>
      <c r="I65" s="263">
        <f>E65-G65</f>
        <v>0</v>
      </c>
      <c r="J65" s="8" t="s">
        <v>49</v>
      </c>
      <c r="K65" s="8">
        <f t="shared" si="4"/>
        <v>9</v>
      </c>
    </row>
    <row r="66" spans="1:12" x14ac:dyDescent="0.25">
      <c r="A66" s="8">
        <f t="shared" si="3"/>
        <v>10</v>
      </c>
      <c r="E66" s="16"/>
      <c r="G66" s="16"/>
      <c r="I66" s="263"/>
      <c r="J66" s="8"/>
      <c r="K66" s="8">
        <f t="shared" si="4"/>
        <v>10</v>
      </c>
    </row>
    <row r="67" spans="1:12" ht="16.5" thickBot="1" x14ac:dyDescent="0.3">
      <c r="A67" s="8">
        <f t="shared" si="3"/>
        <v>11</v>
      </c>
      <c r="B67" s="7" t="s">
        <v>50</v>
      </c>
      <c r="E67" s="17">
        <f>E57+E61+E65</f>
        <v>0</v>
      </c>
      <c r="G67" s="17">
        <f>G57+G61+G65</f>
        <v>0</v>
      </c>
      <c r="I67" s="266">
        <f>E67-G67</f>
        <v>0</v>
      </c>
      <c r="J67" s="8" t="s">
        <v>51</v>
      </c>
      <c r="K67" s="8">
        <f t="shared" si="4"/>
        <v>11</v>
      </c>
    </row>
    <row r="68" spans="1:12" ht="16.5" thickTop="1" x14ac:dyDescent="0.25">
      <c r="A68" s="8">
        <f t="shared" si="3"/>
        <v>12</v>
      </c>
      <c r="E68" s="18"/>
      <c r="G68" s="18"/>
      <c r="I68" s="263"/>
      <c r="J68" s="8"/>
      <c r="K68" s="8">
        <f t="shared" si="4"/>
        <v>12</v>
      </c>
    </row>
    <row r="69" spans="1:12" ht="18.75" x14ac:dyDescent="0.25">
      <c r="A69" s="8">
        <f t="shared" si="3"/>
        <v>13</v>
      </c>
      <c r="B69" s="19" t="s">
        <v>431</v>
      </c>
      <c r="E69" s="18"/>
      <c r="G69" s="18"/>
      <c r="I69" s="263"/>
      <c r="J69" s="8"/>
      <c r="K69" s="8">
        <f t="shared" si="4"/>
        <v>13</v>
      </c>
    </row>
    <row r="70" spans="1:12" x14ac:dyDescent="0.25">
      <c r="A70" s="8">
        <f t="shared" si="3"/>
        <v>14</v>
      </c>
      <c r="B70" s="10" t="s">
        <v>53</v>
      </c>
      <c r="E70" s="59">
        <f>'Pg3 BK-1 TO5 C4_Revised'!E69</f>
        <v>0</v>
      </c>
      <c r="G70" s="59">
        <f>'Pg4 BK-1 TO5 C4_As Filed'!E70</f>
        <v>0</v>
      </c>
      <c r="I70" s="263">
        <f>E70-G70</f>
        <v>0</v>
      </c>
      <c r="J70" s="8" t="s">
        <v>142</v>
      </c>
      <c r="K70" s="8">
        <f t="shared" si="4"/>
        <v>14</v>
      </c>
    </row>
    <row r="71" spans="1:12" x14ac:dyDescent="0.25">
      <c r="A71" s="8">
        <f t="shared" si="3"/>
        <v>15</v>
      </c>
      <c r="B71" s="10"/>
      <c r="E71" s="20"/>
      <c r="G71" s="20"/>
      <c r="I71" s="263"/>
      <c r="J71" s="8"/>
      <c r="K71" s="8">
        <f t="shared" si="4"/>
        <v>15</v>
      </c>
    </row>
    <row r="72" spans="1:12" x14ac:dyDescent="0.25">
      <c r="A72" s="8">
        <f t="shared" si="3"/>
        <v>16</v>
      </c>
      <c r="B72" s="10" t="s">
        <v>54</v>
      </c>
      <c r="E72" s="59">
        <f>E150</f>
        <v>0</v>
      </c>
      <c r="G72" s="59">
        <f>G150</f>
        <v>0</v>
      </c>
      <c r="I72" s="263">
        <f>E72-G72</f>
        <v>0</v>
      </c>
      <c r="J72" s="8" t="s">
        <v>143</v>
      </c>
      <c r="K72" s="8">
        <f t="shared" si="4"/>
        <v>16</v>
      </c>
    </row>
    <row r="73" spans="1:12" ht="18.75" x14ac:dyDescent="0.25">
      <c r="A73" s="8">
        <f t="shared" si="3"/>
        <v>17</v>
      </c>
      <c r="B73" s="10" t="s">
        <v>29</v>
      </c>
      <c r="C73" s="35"/>
      <c r="D73" s="35"/>
      <c r="E73" s="60">
        <f>'Pg3 BK-1 TO5 C4_Revised'!E72</f>
        <v>9.5816598120170293E-2</v>
      </c>
      <c r="F73" s="38"/>
      <c r="G73" s="60">
        <f>'Pg4 BK-1 TO5 C4_As Filed'!E73</f>
        <v>9.5816598120170293E-2</v>
      </c>
      <c r="H73" s="12"/>
      <c r="I73" s="267">
        <f>E73-G73</f>
        <v>0</v>
      </c>
      <c r="J73" s="8" t="s">
        <v>223</v>
      </c>
      <c r="K73" s="8">
        <f t="shared" si="4"/>
        <v>17</v>
      </c>
    </row>
    <row r="74" spans="1:12" x14ac:dyDescent="0.25">
      <c r="A74" s="8">
        <f t="shared" si="3"/>
        <v>18</v>
      </c>
      <c r="B74" s="7" t="s">
        <v>55</v>
      </c>
      <c r="E74" s="15">
        <f>E72*E73</f>
        <v>0</v>
      </c>
      <c r="G74" s="15">
        <f>G72*G73</f>
        <v>0</v>
      </c>
      <c r="I74" s="268">
        <f>E74-G74</f>
        <v>0</v>
      </c>
      <c r="J74" s="8" t="s">
        <v>56</v>
      </c>
      <c r="K74" s="8">
        <f t="shared" si="4"/>
        <v>18</v>
      </c>
    </row>
    <row r="75" spans="1:12" x14ac:dyDescent="0.25">
      <c r="A75" s="8">
        <f t="shared" si="3"/>
        <v>19</v>
      </c>
      <c r="E75" s="16"/>
      <c r="G75" s="16"/>
      <c r="I75" s="263"/>
      <c r="J75" s="8"/>
      <c r="K75" s="8">
        <f t="shared" si="4"/>
        <v>19</v>
      </c>
    </row>
    <row r="76" spans="1:12" x14ac:dyDescent="0.25">
      <c r="A76" s="8">
        <f t="shared" si="3"/>
        <v>20</v>
      </c>
      <c r="B76" s="10" t="s">
        <v>54</v>
      </c>
      <c r="E76" s="59">
        <f>E150</f>
        <v>0</v>
      </c>
      <c r="G76" s="59">
        <f>G150</f>
        <v>0</v>
      </c>
      <c r="I76" s="263">
        <f>E76-G76</f>
        <v>0</v>
      </c>
      <c r="J76" s="8" t="s">
        <v>143</v>
      </c>
      <c r="K76" s="8">
        <f t="shared" si="4"/>
        <v>20</v>
      </c>
    </row>
    <row r="77" spans="1:12" ht="18.75" x14ac:dyDescent="0.25">
      <c r="A77" s="8">
        <f t="shared" si="3"/>
        <v>21</v>
      </c>
      <c r="B77" s="10" t="s">
        <v>33</v>
      </c>
      <c r="C77" s="61"/>
      <c r="D77" s="61"/>
      <c r="E77" s="62">
        <v>0</v>
      </c>
      <c r="F77" s="38"/>
      <c r="G77" s="62">
        <v>0</v>
      </c>
      <c r="H77" s="27"/>
      <c r="I77" s="267">
        <f>E77-G77</f>
        <v>0</v>
      </c>
      <c r="J77" s="8" t="s">
        <v>144</v>
      </c>
      <c r="K77" s="8">
        <f t="shared" si="4"/>
        <v>21</v>
      </c>
      <c r="L77" s="61"/>
    </row>
    <row r="78" spans="1:12" x14ac:dyDescent="0.25">
      <c r="A78" s="8">
        <f t="shared" si="3"/>
        <v>22</v>
      </c>
      <c r="B78" s="7" t="s">
        <v>57</v>
      </c>
      <c r="E78" s="15">
        <f>E76*E77</f>
        <v>0</v>
      </c>
      <c r="G78" s="15">
        <f>G76*G77</f>
        <v>0</v>
      </c>
      <c r="I78" s="263">
        <f>E78-G78</f>
        <v>0</v>
      </c>
      <c r="J78" s="8" t="s">
        <v>58</v>
      </c>
      <c r="K78" s="8">
        <f t="shared" si="4"/>
        <v>22</v>
      </c>
    </row>
    <row r="79" spans="1:12" x14ac:dyDescent="0.25">
      <c r="A79" s="8">
        <f t="shared" si="3"/>
        <v>23</v>
      </c>
      <c r="E79" s="18"/>
      <c r="G79" s="18"/>
      <c r="I79" s="263"/>
      <c r="J79" s="8"/>
      <c r="K79" s="8">
        <f t="shared" si="4"/>
        <v>23</v>
      </c>
    </row>
    <row r="80" spans="1:12" ht="16.5" thickBot="1" x14ac:dyDescent="0.3">
      <c r="A80" s="8">
        <f t="shared" si="3"/>
        <v>24</v>
      </c>
      <c r="B80" s="7" t="s">
        <v>59</v>
      </c>
      <c r="E80" s="17">
        <f>E70+E74+E78</f>
        <v>0</v>
      </c>
      <c r="G80" s="17">
        <f>G70+G74+G78</f>
        <v>0</v>
      </c>
      <c r="I80" s="266">
        <f>E80-G80</f>
        <v>0</v>
      </c>
      <c r="J80" s="8" t="s">
        <v>60</v>
      </c>
      <c r="K80" s="8">
        <f t="shared" si="4"/>
        <v>24</v>
      </c>
    </row>
    <row r="81" spans="1:11" ht="16.5" thickTop="1" x14ac:dyDescent="0.25">
      <c r="A81" s="8">
        <f t="shared" si="3"/>
        <v>25</v>
      </c>
      <c r="E81" s="18"/>
      <c r="G81" s="18"/>
      <c r="I81" s="263"/>
      <c r="J81" s="8"/>
      <c r="K81" s="8">
        <f t="shared" si="4"/>
        <v>25</v>
      </c>
    </row>
    <row r="82" spans="1:11" ht="18.75" x14ac:dyDescent="0.25">
      <c r="A82" s="8">
        <f t="shared" si="3"/>
        <v>26</v>
      </c>
      <c r="B82" s="19" t="s">
        <v>432</v>
      </c>
      <c r="C82" s="35"/>
      <c r="D82" s="35"/>
      <c r="E82" s="21"/>
      <c r="F82" s="35"/>
      <c r="G82" s="21"/>
      <c r="I82" s="263"/>
      <c r="J82" s="8"/>
      <c r="K82" s="8">
        <f t="shared" si="4"/>
        <v>26</v>
      </c>
    </row>
    <row r="83" spans="1:11" x14ac:dyDescent="0.25">
      <c r="A83" s="8">
        <f t="shared" si="3"/>
        <v>27</v>
      </c>
      <c r="B83" s="7" t="s">
        <v>62</v>
      </c>
      <c r="C83" s="35"/>
      <c r="D83" s="35"/>
      <c r="E83" s="56">
        <f>E152</f>
        <v>0</v>
      </c>
      <c r="F83" s="35"/>
      <c r="G83" s="56">
        <f>G152</f>
        <v>0</v>
      </c>
      <c r="I83" s="263">
        <f>E83-G83</f>
        <v>0</v>
      </c>
      <c r="J83" s="8" t="s">
        <v>145</v>
      </c>
      <c r="K83" s="8">
        <f t="shared" si="4"/>
        <v>27</v>
      </c>
    </row>
    <row r="84" spans="1:11" ht="18.75" x14ac:dyDescent="0.25">
      <c r="A84" s="8">
        <f t="shared" si="3"/>
        <v>28</v>
      </c>
      <c r="B84" s="10" t="s">
        <v>29</v>
      </c>
      <c r="C84" s="35"/>
      <c r="D84" s="35"/>
      <c r="E84" s="63">
        <f>'Pg3 BK-1 TO5 C4_Revised'!E83</f>
        <v>9.5816598120170293E-2</v>
      </c>
      <c r="F84" s="35"/>
      <c r="G84" s="63">
        <f>'Pg4 BK-1 TO5 C4_As Filed'!E84</f>
        <v>9.5816598120170293E-2</v>
      </c>
      <c r="H84" s="12"/>
      <c r="I84" s="267">
        <f>E84-G84</f>
        <v>0</v>
      </c>
      <c r="J84" s="8" t="s">
        <v>223</v>
      </c>
      <c r="K84" s="8">
        <f t="shared" si="4"/>
        <v>28</v>
      </c>
    </row>
    <row r="85" spans="1:11" x14ac:dyDescent="0.25">
      <c r="A85" s="8">
        <f t="shared" si="3"/>
        <v>29</v>
      </c>
      <c r="B85" s="7" t="s">
        <v>63</v>
      </c>
      <c r="C85" s="35"/>
      <c r="D85" s="35"/>
      <c r="E85" s="23">
        <f>E83*E84</f>
        <v>0</v>
      </c>
      <c r="F85" s="35"/>
      <c r="G85" s="23">
        <f>G83*G84</f>
        <v>0</v>
      </c>
      <c r="I85" s="263">
        <f>E85-G85</f>
        <v>0</v>
      </c>
      <c r="J85" s="8" t="s">
        <v>64</v>
      </c>
      <c r="K85" s="8">
        <f t="shared" si="4"/>
        <v>29</v>
      </c>
    </row>
    <row r="86" spans="1:11" x14ac:dyDescent="0.25">
      <c r="A86" s="8">
        <f t="shared" si="3"/>
        <v>30</v>
      </c>
      <c r="C86" s="35"/>
      <c r="D86" s="35"/>
      <c r="E86" s="22"/>
      <c r="F86" s="35"/>
      <c r="G86" s="22"/>
      <c r="I86" s="263"/>
      <c r="J86" s="8"/>
      <c r="K86" s="8">
        <f t="shared" si="4"/>
        <v>30</v>
      </c>
    </row>
    <row r="87" spans="1:11" x14ac:dyDescent="0.25">
      <c r="A87" s="8">
        <f t="shared" si="3"/>
        <v>31</v>
      </c>
      <c r="B87" s="7" t="s">
        <v>62</v>
      </c>
      <c r="C87" s="35"/>
      <c r="D87" s="35"/>
      <c r="E87" s="56">
        <f>E152</f>
        <v>0</v>
      </c>
      <c r="F87" s="35"/>
      <c r="G87" s="56">
        <f>G152</f>
        <v>0</v>
      </c>
      <c r="I87" s="263">
        <f>E87-G87</f>
        <v>0</v>
      </c>
      <c r="J87" s="8" t="s">
        <v>145</v>
      </c>
      <c r="K87" s="8">
        <f t="shared" si="4"/>
        <v>31</v>
      </c>
    </row>
    <row r="88" spans="1:11" ht="18.75" x14ac:dyDescent="0.25">
      <c r="A88" s="8">
        <f t="shared" si="3"/>
        <v>32</v>
      </c>
      <c r="B88" s="10" t="s">
        <v>33</v>
      </c>
      <c r="C88" s="35"/>
      <c r="D88" s="35"/>
      <c r="E88" s="313">
        <f>'Pg3 BK-1 TO5 C4_Revised'!E87</f>
        <v>0</v>
      </c>
      <c r="F88" s="325" t="s">
        <v>19</v>
      </c>
      <c r="G88" s="63">
        <f>'Pg4 BK-1 TO5 C4_As Filed'!E88</f>
        <v>3.8994570343371454E-3</v>
      </c>
      <c r="H88" s="27"/>
      <c r="I88" s="320">
        <f>E88-G88</f>
        <v>-3.8994570343371454E-3</v>
      </c>
      <c r="J88" s="8" t="s">
        <v>441</v>
      </c>
      <c r="K88" s="8">
        <f t="shared" si="4"/>
        <v>32</v>
      </c>
    </row>
    <row r="89" spans="1:11" x14ac:dyDescent="0.25">
      <c r="A89" s="8">
        <f t="shared" si="3"/>
        <v>33</v>
      </c>
      <c r="B89" s="7" t="s">
        <v>65</v>
      </c>
      <c r="C89" s="35"/>
      <c r="D89" s="35"/>
      <c r="E89" s="23">
        <f>E87*E88</f>
        <v>0</v>
      </c>
      <c r="F89" s="325"/>
      <c r="G89" s="23">
        <f>G87*G88</f>
        <v>0</v>
      </c>
      <c r="I89" s="263">
        <f>E89-G89</f>
        <v>0</v>
      </c>
      <c r="J89" s="8" t="s">
        <v>66</v>
      </c>
      <c r="K89" s="8">
        <f t="shared" si="4"/>
        <v>33</v>
      </c>
    </row>
    <row r="90" spans="1:11" x14ac:dyDescent="0.25">
      <c r="A90" s="8">
        <f t="shared" si="3"/>
        <v>34</v>
      </c>
      <c r="C90" s="35"/>
      <c r="D90" s="35"/>
      <c r="E90" s="22"/>
      <c r="F90" s="35"/>
      <c r="G90" s="22"/>
      <c r="I90" s="263"/>
      <c r="J90" s="8"/>
      <c r="K90" s="8">
        <f t="shared" si="4"/>
        <v>34</v>
      </c>
    </row>
    <row r="91" spans="1:11" ht="16.5" thickBot="1" x14ac:dyDescent="0.3">
      <c r="A91" s="8">
        <f t="shared" si="3"/>
        <v>35</v>
      </c>
      <c r="B91" s="7" t="s">
        <v>67</v>
      </c>
      <c r="C91" s="35"/>
      <c r="D91" s="35"/>
      <c r="E91" s="17">
        <f>E85+E89</f>
        <v>0</v>
      </c>
      <c r="F91" s="35"/>
      <c r="G91" s="17">
        <f>G85+G89</f>
        <v>0</v>
      </c>
      <c r="I91" s="269">
        <f>E91-G91</f>
        <v>0</v>
      </c>
      <c r="J91" s="8" t="s">
        <v>68</v>
      </c>
      <c r="K91" s="8">
        <f t="shared" si="4"/>
        <v>35</v>
      </c>
    </row>
    <row r="92" spans="1:11" ht="16.5" thickTop="1" x14ac:dyDescent="0.25">
      <c r="A92" s="8">
        <f t="shared" si="3"/>
        <v>36</v>
      </c>
      <c r="C92" s="35"/>
      <c r="D92" s="35"/>
      <c r="E92" s="21"/>
      <c r="F92" s="35"/>
      <c r="G92" s="21"/>
      <c r="I92" s="263"/>
      <c r="J92" s="8"/>
      <c r="K92" s="8">
        <f t="shared" si="4"/>
        <v>36</v>
      </c>
    </row>
    <row r="93" spans="1:11" ht="19.5" thickBot="1" x14ac:dyDescent="0.3">
      <c r="A93" s="8">
        <f t="shared" si="3"/>
        <v>37</v>
      </c>
      <c r="B93" s="7" t="s">
        <v>69</v>
      </c>
      <c r="E93" s="24">
        <f>E67+E80+E91</f>
        <v>0</v>
      </c>
      <c r="G93" s="24">
        <f>G67+G80+G91</f>
        <v>0</v>
      </c>
      <c r="I93" s="270">
        <f>E93-G93</f>
        <v>0</v>
      </c>
      <c r="J93" s="8" t="s">
        <v>70</v>
      </c>
      <c r="K93" s="8">
        <f t="shared" si="4"/>
        <v>37</v>
      </c>
    </row>
    <row r="94" spans="1:11" ht="16.5" thickTop="1" x14ac:dyDescent="0.25">
      <c r="A94" s="8">
        <f t="shared" si="3"/>
        <v>38</v>
      </c>
      <c r="C94" s="35"/>
      <c r="D94" s="35"/>
      <c r="E94" s="21"/>
      <c r="F94" s="35"/>
      <c r="G94" s="21"/>
      <c r="I94" s="263"/>
      <c r="J94" s="8"/>
      <c r="K94" s="8">
        <f t="shared" si="4"/>
        <v>38</v>
      </c>
    </row>
    <row r="95" spans="1:11" ht="19.5" thickBot="1" x14ac:dyDescent="0.3">
      <c r="A95" s="8">
        <f t="shared" si="3"/>
        <v>39</v>
      </c>
      <c r="B95" s="19" t="s">
        <v>433</v>
      </c>
      <c r="C95" s="35"/>
      <c r="D95" s="35"/>
      <c r="E95" s="309">
        <f>+E40+E93</f>
        <v>900177.40001007915</v>
      </c>
      <c r="F95" s="325" t="s">
        <v>19</v>
      </c>
      <c r="G95" s="24">
        <f>+G40+G93</f>
        <v>918019.97608443105</v>
      </c>
      <c r="H95" s="12"/>
      <c r="I95" s="262">
        <f>E95-G95</f>
        <v>-17842.576074351906</v>
      </c>
      <c r="J95" s="8" t="s">
        <v>72</v>
      </c>
      <c r="K95" s="8">
        <f t="shared" si="4"/>
        <v>39</v>
      </c>
    </row>
    <row r="96" spans="1:11" ht="16.5" thickTop="1" x14ac:dyDescent="0.25">
      <c r="A96" s="8"/>
      <c r="B96" s="19"/>
      <c r="C96" s="35"/>
      <c r="D96" s="35"/>
      <c r="E96" s="35"/>
      <c r="F96" s="35"/>
      <c r="G96" s="64"/>
      <c r="H96" s="12"/>
      <c r="I96" s="12"/>
      <c r="J96" s="8"/>
    </row>
    <row r="97" spans="1:11" x14ac:dyDescent="0.25">
      <c r="A97" s="8"/>
      <c r="B97" s="19"/>
      <c r="C97" s="35"/>
      <c r="D97" s="35"/>
      <c r="E97" s="35"/>
      <c r="F97" s="35"/>
      <c r="G97" s="21"/>
      <c r="H97" s="27"/>
      <c r="I97" s="27"/>
      <c r="J97" s="8"/>
    </row>
    <row r="98" spans="1:11" x14ac:dyDescent="0.25">
      <c r="A98" s="12" t="s">
        <v>19</v>
      </c>
      <c r="B98" s="5" t="str">
        <f>B43</f>
        <v>Items in BOLD have changed due to clearing the ROE Adder to zero for the TO6 Cycle 1 filing ER25-270 as compared to the original TO5 Cycle 4 filing ER22-527.</v>
      </c>
      <c r="C98" s="35"/>
      <c r="D98" s="35"/>
      <c r="E98" s="35"/>
      <c r="F98" s="35"/>
      <c r="G98" s="21"/>
      <c r="H98" s="27"/>
      <c r="I98" s="27"/>
      <c r="J98" s="8"/>
    </row>
    <row r="99" spans="1:11" ht="18.75" x14ac:dyDescent="0.25">
      <c r="A99" s="13">
        <v>1</v>
      </c>
      <c r="B99" s="7" t="str">
        <f>B44</f>
        <v>Amounts for TO5 Cycle 4 are as filed in the following dockets: ER22-527, ER23-542, ER24-524, and ER25-270.</v>
      </c>
      <c r="C99" s="35"/>
      <c r="D99" s="35"/>
      <c r="E99" s="35"/>
      <c r="F99" s="35"/>
      <c r="G99" s="21"/>
      <c r="H99" s="27"/>
      <c r="I99" s="27"/>
      <c r="J99" s="8"/>
    </row>
    <row r="100" spans="1:11" ht="18.75" x14ac:dyDescent="0.25">
      <c r="A100" s="13">
        <v>2</v>
      </c>
      <c r="B100" s="7" t="s">
        <v>42</v>
      </c>
      <c r="C100" s="35"/>
      <c r="D100" s="35"/>
      <c r="E100" s="35"/>
      <c r="F100" s="35"/>
      <c r="G100" s="21"/>
      <c r="J100" s="8"/>
    </row>
    <row r="101" spans="1:11" ht="18.75" x14ac:dyDescent="0.25">
      <c r="A101" s="13">
        <v>3</v>
      </c>
      <c r="B101" s="7" t="s">
        <v>73</v>
      </c>
      <c r="C101" s="35"/>
      <c r="D101" s="35"/>
      <c r="E101" s="35"/>
      <c r="F101" s="35"/>
      <c r="G101" s="64"/>
      <c r="H101" s="43"/>
      <c r="I101" s="43"/>
      <c r="J101" s="8"/>
    </row>
    <row r="102" spans="1:11" ht="18.75" x14ac:dyDescent="0.25">
      <c r="A102" s="13">
        <v>4</v>
      </c>
      <c r="B102" s="7" t="s">
        <v>74</v>
      </c>
      <c r="C102" s="35"/>
      <c r="D102" s="35"/>
      <c r="E102" s="35"/>
      <c r="F102" s="35"/>
      <c r="G102" s="21"/>
      <c r="J102" s="8"/>
    </row>
    <row r="103" spans="1:11" x14ac:dyDescent="0.25">
      <c r="A103" s="8"/>
      <c r="B103" s="27"/>
      <c r="C103" s="35"/>
      <c r="D103" s="35"/>
      <c r="E103" s="35"/>
      <c r="F103" s="35"/>
      <c r="G103" s="21"/>
      <c r="J103" s="8"/>
    </row>
    <row r="104" spans="1:11" x14ac:dyDescent="0.25">
      <c r="A104" s="8"/>
      <c r="C104" s="35"/>
      <c r="D104" s="35"/>
      <c r="E104" s="35"/>
      <c r="F104" s="35"/>
      <c r="G104" s="21"/>
      <c r="J104" s="28"/>
    </row>
    <row r="105" spans="1:11" x14ac:dyDescent="0.25">
      <c r="A105" s="8"/>
      <c r="B105" s="344" t="s">
        <v>126</v>
      </c>
      <c r="C105" s="343"/>
      <c r="D105" s="343"/>
      <c r="E105" s="343"/>
      <c r="F105" s="343"/>
      <c r="G105" s="343"/>
      <c r="H105" s="343"/>
      <c r="I105" s="343"/>
      <c r="J105" s="343"/>
    </row>
    <row r="106" spans="1:11" x14ac:dyDescent="0.25">
      <c r="A106" s="8"/>
      <c r="B106" s="344" t="s">
        <v>127</v>
      </c>
      <c r="C106" s="343"/>
      <c r="D106" s="343"/>
      <c r="E106" s="343"/>
      <c r="F106" s="343"/>
      <c r="G106" s="343"/>
      <c r="H106" s="343"/>
      <c r="I106" s="343"/>
      <c r="J106" s="343"/>
    </row>
    <row r="107" spans="1:11" ht="17.25" x14ac:dyDescent="0.25">
      <c r="A107" s="8" t="s">
        <v>15</v>
      </c>
      <c r="B107" s="344" t="s">
        <v>128</v>
      </c>
      <c r="C107" s="345"/>
      <c r="D107" s="345"/>
      <c r="E107" s="345"/>
      <c r="F107" s="345"/>
      <c r="G107" s="345"/>
      <c r="H107" s="345"/>
      <c r="I107" s="345"/>
      <c r="J107" s="345"/>
      <c r="K107" s="8" t="s">
        <v>15</v>
      </c>
    </row>
    <row r="108" spans="1:11" x14ac:dyDescent="0.25">
      <c r="A108" s="8"/>
      <c r="B108" s="340" t="str">
        <f>B5</f>
        <v>For the Base Period &amp; True-Up Period Ending December 31, 2020</v>
      </c>
      <c r="C108" s="341"/>
      <c r="D108" s="341"/>
      <c r="E108" s="341"/>
      <c r="F108" s="341"/>
      <c r="G108" s="341"/>
      <c r="H108" s="341"/>
      <c r="I108" s="341"/>
      <c r="J108" s="341"/>
    </row>
    <row r="109" spans="1:11" x14ac:dyDescent="0.25">
      <c r="A109" s="8"/>
      <c r="B109" s="342" t="s">
        <v>2</v>
      </c>
      <c r="C109" s="343"/>
      <c r="D109" s="343"/>
      <c r="E109" s="343"/>
      <c r="F109" s="343"/>
      <c r="G109" s="343"/>
      <c r="H109" s="343"/>
      <c r="I109" s="343"/>
      <c r="J109" s="343"/>
    </row>
    <row r="110" spans="1:11" x14ac:dyDescent="0.25">
      <c r="A110" s="8"/>
      <c r="B110" s="29"/>
      <c r="C110" s="27"/>
      <c r="D110" s="27"/>
      <c r="E110" s="251" t="s">
        <v>406</v>
      </c>
      <c r="F110"/>
      <c r="G110" s="251" t="s">
        <v>407</v>
      </c>
      <c r="H110"/>
      <c r="I110" s="251" t="s">
        <v>408</v>
      </c>
      <c r="J110" s="27"/>
    </row>
    <row r="111" spans="1:11" ht="34.5" x14ac:dyDescent="0.25">
      <c r="A111" s="8" t="s">
        <v>3</v>
      </c>
      <c r="E111" s="252" t="str">
        <f>E8</f>
        <v xml:space="preserve">Revised TO5 Cycle 4 </v>
      </c>
      <c r="F111" s="5"/>
      <c r="G111" s="252" t="s">
        <v>428</v>
      </c>
      <c r="I111" s="253" t="s">
        <v>410</v>
      </c>
      <c r="J111" s="8"/>
      <c r="K111" s="8" t="s">
        <v>3</v>
      </c>
    </row>
    <row r="112" spans="1:11" x14ac:dyDescent="0.25">
      <c r="A112" s="8" t="s">
        <v>7</v>
      </c>
      <c r="B112" s="27" t="s">
        <v>15</v>
      </c>
      <c r="E112" s="254" t="s">
        <v>5</v>
      </c>
      <c r="G112" s="31" t="s">
        <v>5</v>
      </c>
      <c r="I112" s="256" t="s">
        <v>413</v>
      </c>
      <c r="J112" s="32" t="s">
        <v>6</v>
      </c>
      <c r="K112" s="8" t="s">
        <v>7</v>
      </c>
    </row>
    <row r="113" spans="1:11" x14ac:dyDescent="0.25">
      <c r="A113" s="33"/>
      <c r="B113" s="14" t="s">
        <v>146</v>
      </c>
      <c r="C113" s="65"/>
      <c r="D113" s="65"/>
      <c r="E113" s="65"/>
      <c r="F113" s="65"/>
      <c r="G113" s="65"/>
      <c r="J113" s="8"/>
      <c r="K113" s="33"/>
    </row>
    <row r="114" spans="1:11" x14ac:dyDescent="0.25">
      <c r="A114" s="8">
        <v>1</v>
      </c>
      <c r="B114" s="66" t="s">
        <v>75</v>
      </c>
      <c r="C114" s="65"/>
      <c r="D114" s="65"/>
      <c r="E114" s="65"/>
      <c r="F114" s="65"/>
      <c r="G114" s="65"/>
      <c r="J114" s="8"/>
      <c r="K114" s="8">
        <f>A114</f>
        <v>1</v>
      </c>
    </row>
    <row r="115" spans="1:11" x14ac:dyDescent="0.25">
      <c r="A115" s="8">
        <f t="shared" ref="A115:A152" si="5">A114+1</f>
        <v>2</v>
      </c>
      <c r="B115" s="10" t="s">
        <v>76</v>
      </c>
      <c r="C115" s="65"/>
      <c r="D115" s="65"/>
      <c r="E115" s="288">
        <f>E184</f>
        <v>5242789.0227284599</v>
      </c>
      <c r="F115" s="65"/>
      <c r="G115" s="288">
        <f>G184</f>
        <v>5242789.0227284599</v>
      </c>
      <c r="H115" s="12"/>
      <c r="I115" s="257">
        <f>E115-G115</f>
        <v>0</v>
      </c>
      <c r="J115" s="8" t="s">
        <v>147</v>
      </c>
      <c r="K115" s="8">
        <f t="shared" ref="K115:K152" si="6">K114+1</f>
        <v>2</v>
      </c>
    </row>
    <row r="116" spans="1:11" x14ac:dyDescent="0.25">
      <c r="A116" s="8">
        <f t="shared" si="5"/>
        <v>3</v>
      </c>
      <c r="B116" s="10" t="s">
        <v>77</v>
      </c>
      <c r="C116" s="65"/>
      <c r="D116" s="65"/>
      <c r="E116" s="289">
        <f>E185</f>
        <v>6183</v>
      </c>
      <c r="F116" s="65"/>
      <c r="G116" s="289">
        <f>G185</f>
        <v>6183</v>
      </c>
      <c r="H116" s="12"/>
      <c r="I116" s="271">
        <f>E116-G116</f>
        <v>0</v>
      </c>
      <c r="J116" s="8" t="s">
        <v>148</v>
      </c>
      <c r="K116" s="8">
        <f t="shared" si="6"/>
        <v>3</v>
      </c>
    </row>
    <row r="117" spans="1:11" x14ac:dyDescent="0.25">
      <c r="A117" s="8">
        <f t="shared" si="5"/>
        <v>4</v>
      </c>
      <c r="B117" s="10" t="s">
        <v>78</v>
      </c>
      <c r="C117" s="65"/>
      <c r="D117" s="65"/>
      <c r="E117" s="289">
        <f>E186</f>
        <v>51190</v>
      </c>
      <c r="F117" s="65"/>
      <c r="G117" s="289">
        <f>G186</f>
        <v>51190</v>
      </c>
      <c r="H117" s="12"/>
      <c r="I117" s="271">
        <f t="shared" ref="I117:I118" si="7">E117-G117</f>
        <v>0</v>
      </c>
      <c r="J117" s="8" t="s">
        <v>149</v>
      </c>
      <c r="K117" s="8">
        <f t="shared" si="6"/>
        <v>4</v>
      </c>
    </row>
    <row r="118" spans="1:11" x14ac:dyDescent="0.25">
      <c r="A118" s="8">
        <f t="shared" si="5"/>
        <v>5</v>
      </c>
      <c r="B118" s="10" t="s">
        <v>79</v>
      </c>
      <c r="C118" s="65"/>
      <c r="D118" s="65"/>
      <c r="E118" s="290">
        <f>E187</f>
        <v>107715</v>
      </c>
      <c r="F118" s="65"/>
      <c r="G118" s="290">
        <f>G187</f>
        <v>107715</v>
      </c>
      <c r="H118" s="12"/>
      <c r="I118" s="272">
        <f t="shared" si="7"/>
        <v>0</v>
      </c>
      <c r="J118" s="8" t="s">
        <v>150</v>
      </c>
      <c r="K118" s="8">
        <f t="shared" si="6"/>
        <v>5</v>
      </c>
    </row>
    <row r="119" spans="1:11" x14ac:dyDescent="0.25">
      <c r="A119" s="8">
        <f t="shared" si="5"/>
        <v>6</v>
      </c>
      <c r="B119" s="10" t="s">
        <v>80</v>
      </c>
      <c r="C119" s="8"/>
      <c r="D119" s="8"/>
      <c r="E119" s="284">
        <f>SUM(E115:E118)</f>
        <v>5407877.0227284599</v>
      </c>
      <c r="F119" s="8"/>
      <c r="G119" s="284">
        <f>SUM(G115:G118)</f>
        <v>5407877.0227284599</v>
      </c>
      <c r="H119" s="12"/>
      <c r="I119" s="260">
        <f>SUM(I115:I118)</f>
        <v>0</v>
      </c>
      <c r="J119" s="8" t="s">
        <v>81</v>
      </c>
      <c r="K119" s="8">
        <f t="shared" si="6"/>
        <v>6</v>
      </c>
    </row>
    <row r="120" spans="1:11" x14ac:dyDescent="0.25">
      <c r="A120" s="8">
        <f t="shared" si="5"/>
        <v>7</v>
      </c>
      <c r="C120" s="8"/>
      <c r="D120" s="8"/>
      <c r="E120" s="44"/>
      <c r="F120" s="8"/>
      <c r="G120" s="44"/>
      <c r="I120" s="255"/>
      <c r="J120" s="8"/>
      <c r="K120" s="8">
        <f t="shared" si="6"/>
        <v>7</v>
      </c>
    </row>
    <row r="121" spans="1:11" x14ac:dyDescent="0.25">
      <c r="A121" s="8">
        <f t="shared" si="5"/>
        <v>8</v>
      </c>
      <c r="B121" s="66" t="s">
        <v>82</v>
      </c>
      <c r="C121" s="8"/>
      <c r="D121" s="8"/>
      <c r="E121" s="44"/>
      <c r="F121" s="8"/>
      <c r="G121" s="44"/>
      <c r="I121" s="273"/>
      <c r="J121" s="8"/>
      <c r="K121" s="8">
        <f t="shared" si="6"/>
        <v>8</v>
      </c>
    </row>
    <row r="122" spans="1:11" x14ac:dyDescent="0.25">
      <c r="A122" s="8">
        <f t="shared" si="5"/>
        <v>9</v>
      </c>
      <c r="B122" s="10" t="s">
        <v>151</v>
      </c>
      <c r="C122" s="8"/>
      <c r="D122" s="8"/>
      <c r="E122" s="67">
        <f>'Pg3 BK-1 TO5 C4_Revised'!E120</f>
        <v>0</v>
      </c>
      <c r="F122" s="8"/>
      <c r="G122" s="67">
        <f>'Pg4 BK-1 TO5 C4_As Filed'!E121</f>
        <v>0</v>
      </c>
      <c r="H122" s="43"/>
      <c r="I122" s="273">
        <f>E122-G122</f>
        <v>0</v>
      </c>
      <c r="J122" s="8" t="s">
        <v>152</v>
      </c>
      <c r="K122" s="8">
        <f t="shared" si="6"/>
        <v>9</v>
      </c>
    </row>
    <row r="123" spans="1:11" x14ac:dyDescent="0.25">
      <c r="A123" s="8">
        <f t="shared" si="5"/>
        <v>10</v>
      </c>
      <c r="B123" s="10" t="s">
        <v>83</v>
      </c>
      <c r="C123" s="8"/>
      <c r="D123" s="8"/>
      <c r="E123" s="68">
        <f>'Pg3 BK-1 TO5 C4_Revised'!E121</f>
        <v>0</v>
      </c>
      <c r="F123" s="8"/>
      <c r="G123" s="68">
        <f>'Pg4 BK-1 TO5 C4_As Filed'!E122</f>
        <v>0</v>
      </c>
      <c r="I123" s="272">
        <f>E123-G123</f>
        <v>0</v>
      </c>
      <c r="J123" s="8" t="s">
        <v>153</v>
      </c>
      <c r="K123" s="8">
        <f t="shared" si="6"/>
        <v>10</v>
      </c>
    </row>
    <row r="124" spans="1:11" x14ac:dyDescent="0.25">
      <c r="A124" s="8">
        <f t="shared" si="5"/>
        <v>11</v>
      </c>
      <c r="B124" s="10" t="s">
        <v>84</v>
      </c>
      <c r="C124" s="8"/>
      <c r="D124" s="8"/>
      <c r="E124" s="69">
        <f>SUM(E122:E123)</f>
        <v>0</v>
      </c>
      <c r="F124" s="8"/>
      <c r="G124" s="69">
        <f>SUM(G122:G123)</f>
        <v>0</v>
      </c>
      <c r="H124" s="43"/>
      <c r="I124" s="274">
        <f>SUM(I122:I123)</f>
        <v>0</v>
      </c>
      <c r="J124" s="8" t="s">
        <v>85</v>
      </c>
      <c r="K124" s="8">
        <f t="shared" si="6"/>
        <v>11</v>
      </c>
    </row>
    <row r="125" spans="1:11" x14ac:dyDescent="0.25">
      <c r="A125" s="8">
        <f t="shared" si="5"/>
        <v>12</v>
      </c>
      <c r="B125" s="10"/>
      <c r="C125" s="8"/>
      <c r="D125" s="8"/>
      <c r="E125" s="21"/>
      <c r="F125" s="8"/>
      <c r="G125" s="21"/>
      <c r="I125" s="255"/>
      <c r="J125" s="8"/>
      <c r="K125" s="8">
        <f t="shared" si="6"/>
        <v>12</v>
      </c>
    </row>
    <row r="126" spans="1:11" x14ac:dyDescent="0.25">
      <c r="A126" s="8">
        <f t="shared" si="5"/>
        <v>13</v>
      </c>
      <c r="B126" s="66" t="s">
        <v>86</v>
      </c>
      <c r="E126" s="44"/>
      <c r="G126" s="44"/>
      <c r="I126" s="255"/>
      <c r="J126" s="8"/>
      <c r="K126" s="8">
        <f t="shared" si="6"/>
        <v>13</v>
      </c>
    </row>
    <row r="127" spans="1:11" x14ac:dyDescent="0.25">
      <c r="A127" s="8">
        <f t="shared" si="5"/>
        <v>14</v>
      </c>
      <c r="B127" s="7" t="s">
        <v>87</v>
      </c>
      <c r="C127" s="8"/>
      <c r="D127" s="8"/>
      <c r="E127" s="291">
        <f>'Pg3 BK-1 TO5 C4_Revised'!E125</f>
        <v>-933382.95380582556</v>
      </c>
      <c r="F127" s="8"/>
      <c r="G127" s="291">
        <f>'Pg4 BK-1 TO5 C4_As Filed'!E126</f>
        <v>-933382.95380582556</v>
      </c>
      <c r="H127" s="12"/>
      <c r="I127" s="273">
        <f t="shared" ref="I127" si="8">E127-G127</f>
        <v>0</v>
      </c>
      <c r="J127" s="8" t="s">
        <v>219</v>
      </c>
      <c r="K127" s="8">
        <f t="shared" si="6"/>
        <v>14</v>
      </c>
    </row>
    <row r="128" spans="1:11" x14ac:dyDescent="0.25">
      <c r="A128" s="8">
        <f t="shared" si="5"/>
        <v>15</v>
      </c>
      <c r="B128" s="7" t="s">
        <v>88</v>
      </c>
      <c r="C128" s="8"/>
      <c r="D128" s="8"/>
      <c r="E128" s="53">
        <f>'Pg3 BK-1 TO5 C4_Revised'!E126</f>
        <v>0</v>
      </c>
      <c r="F128" s="8"/>
      <c r="G128" s="53">
        <f>'Pg4 BK-1 TO5 C4_As Filed'!E127</f>
        <v>0</v>
      </c>
      <c r="I128" s="275">
        <f>E128-G128</f>
        <v>0</v>
      </c>
      <c r="J128" s="8" t="s">
        <v>154</v>
      </c>
      <c r="K128" s="8">
        <f t="shared" si="6"/>
        <v>15</v>
      </c>
    </row>
    <row r="129" spans="1:11" x14ac:dyDescent="0.25">
      <c r="A129" s="8">
        <f t="shared" si="5"/>
        <v>16</v>
      </c>
      <c r="B129" s="10" t="s">
        <v>89</v>
      </c>
      <c r="C129" s="8"/>
      <c r="D129" s="8"/>
      <c r="E129" s="284">
        <f>SUM(E127:E128)</f>
        <v>-933382.95380582556</v>
      </c>
      <c r="F129" s="8"/>
      <c r="G129" s="284">
        <f>SUM(G127:G128)</f>
        <v>-933382.95380582556</v>
      </c>
      <c r="H129" s="12"/>
      <c r="I129" s="273">
        <f>SUM(I127:I128)</f>
        <v>0</v>
      </c>
      <c r="J129" s="8" t="s">
        <v>90</v>
      </c>
      <c r="K129" s="8">
        <f t="shared" si="6"/>
        <v>16</v>
      </c>
    </row>
    <row r="130" spans="1:11" x14ac:dyDescent="0.25">
      <c r="A130" s="8">
        <f t="shared" si="5"/>
        <v>17</v>
      </c>
      <c r="C130" s="8"/>
      <c r="D130" s="8"/>
      <c r="E130" s="70"/>
      <c r="F130" s="8"/>
      <c r="G130" s="70"/>
      <c r="I130" s="273"/>
      <c r="J130" s="8"/>
      <c r="K130" s="8">
        <f t="shared" si="6"/>
        <v>17</v>
      </c>
    </row>
    <row r="131" spans="1:11" x14ac:dyDescent="0.25">
      <c r="A131" s="8">
        <f t="shared" si="5"/>
        <v>18</v>
      </c>
      <c r="B131" s="66" t="s">
        <v>91</v>
      </c>
      <c r="C131" s="8"/>
      <c r="D131" s="8"/>
      <c r="E131" s="70"/>
      <c r="F131" s="8"/>
      <c r="G131" s="70"/>
      <c r="I131" s="255"/>
      <c r="J131" s="8"/>
      <c r="K131" s="8">
        <f t="shared" si="6"/>
        <v>18</v>
      </c>
    </row>
    <row r="132" spans="1:11" x14ac:dyDescent="0.25">
      <c r="A132" s="8">
        <f t="shared" si="5"/>
        <v>19</v>
      </c>
      <c r="B132" s="10" t="s">
        <v>155</v>
      </c>
      <c r="C132" s="8"/>
      <c r="D132" s="8"/>
      <c r="E132" s="288">
        <f>'Pg3 BK-1 TO5 C4_Revised'!E130</f>
        <v>51954</v>
      </c>
      <c r="F132" s="8"/>
      <c r="G132" s="288">
        <f>'Pg4 BK-1 TO5 C4_As Filed'!E131</f>
        <v>51954</v>
      </c>
      <c r="H132" s="12"/>
      <c r="I132" s="261">
        <f t="shared" ref="I132:I134" si="9">E132-G132</f>
        <v>0</v>
      </c>
      <c r="J132" s="8" t="s">
        <v>227</v>
      </c>
      <c r="K132" s="8">
        <f t="shared" si="6"/>
        <v>19</v>
      </c>
    </row>
    <row r="133" spans="1:11" x14ac:dyDescent="0.25">
      <c r="A133" s="8">
        <f t="shared" si="5"/>
        <v>20</v>
      </c>
      <c r="B133" s="10" t="s">
        <v>92</v>
      </c>
      <c r="C133" s="8"/>
      <c r="D133" s="8"/>
      <c r="E133" s="289">
        <f>'Pg3 BK-1 TO5 C4_Revised'!E131</f>
        <v>37807</v>
      </c>
      <c r="F133" s="8"/>
      <c r="G133" s="289">
        <f>'Pg4 BK-1 TO5 C4_As Filed'!E132</f>
        <v>37807</v>
      </c>
      <c r="H133" s="12"/>
      <c r="I133" s="271">
        <f t="shared" si="9"/>
        <v>0</v>
      </c>
      <c r="J133" s="8" t="s">
        <v>228</v>
      </c>
      <c r="K133" s="8">
        <f t="shared" si="6"/>
        <v>20</v>
      </c>
    </row>
    <row r="134" spans="1:11" x14ac:dyDescent="0.25">
      <c r="A134" s="8">
        <f t="shared" si="5"/>
        <v>21</v>
      </c>
      <c r="B134" s="10" t="s">
        <v>93</v>
      </c>
      <c r="C134" s="8"/>
      <c r="D134" s="8"/>
      <c r="E134" s="290">
        <f>'Pg3 BK-1 TO5 C4_Revised'!E132</f>
        <v>22268.853645970521</v>
      </c>
      <c r="F134" s="8"/>
      <c r="G134" s="290">
        <f>'Pg4 BK-1 TO5 C4_As Filed'!E133</f>
        <v>22268.853645970521</v>
      </c>
      <c r="H134" s="12"/>
      <c r="I134" s="272">
        <f t="shared" si="9"/>
        <v>0</v>
      </c>
      <c r="J134" s="8" t="s">
        <v>229</v>
      </c>
      <c r="K134" s="8">
        <f t="shared" si="6"/>
        <v>21</v>
      </c>
    </row>
    <row r="135" spans="1:11" x14ac:dyDescent="0.25">
      <c r="A135" s="8">
        <f t="shared" si="5"/>
        <v>22</v>
      </c>
      <c r="B135" s="10" t="s">
        <v>156</v>
      </c>
      <c r="E135" s="284">
        <f>SUM(E132:E134)</f>
        <v>112029.85364597052</v>
      </c>
      <c r="G135" s="284">
        <f>SUM(G132:G134)</f>
        <v>112029.85364597052</v>
      </c>
      <c r="H135" s="12"/>
      <c r="I135" s="260">
        <f>SUM(I132:I134)</f>
        <v>0</v>
      </c>
      <c r="J135" s="8" t="s">
        <v>94</v>
      </c>
      <c r="K135" s="8">
        <f t="shared" si="6"/>
        <v>22</v>
      </c>
    </row>
    <row r="136" spans="1:11" x14ac:dyDescent="0.25">
      <c r="A136" s="8">
        <f t="shared" si="5"/>
        <v>23</v>
      </c>
      <c r="B136" s="10"/>
      <c r="E136" s="71"/>
      <c r="G136" s="71"/>
      <c r="I136" s="260"/>
      <c r="J136" s="8"/>
      <c r="K136" s="8">
        <f t="shared" si="6"/>
        <v>23</v>
      </c>
    </row>
    <row r="137" spans="1:11" x14ac:dyDescent="0.25">
      <c r="A137" s="8">
        <f t="shared" si="5"/>
        <v>24</v>
      </c>
      <c r="B137" s="10" t="s">
        <v>95</v>
      </c>
      <c r="E137" s="72">
        <f>'Pg3 BK-1 TO5 C4_Revised'!E135</f>
        <v>0</v>
      </c>
      <c r="G137" s="72">
        <f>'Pg4 BK-1 TO5 C4_As Filed'!E136</f>
        <v>0</v>
      </c>
      <c r="I137" s="276">
        <f>E137-G137</f>
        <v>0</v>
      </c>
      <c r="J137" s="8" t="s">
        <v>157</v>
      </c>
      <c r="K137" s="8">
        <f t="shared" si="6"/>
        <v>24</v>
      </c>
    </row>
    <row r="138" spans="1:11" x14ac:dyDescent="0.25">
      <c r="A138" s="8">
        <f t="shared" si="5"/>
        <v>25</v>
      </c>
      <c r="B138" s="10" t="s">
        <v>96</v>
      </c>
      <c r="E138" s="58">
        <f>'Pg3 BK-1 TO5 C4_Revised'!E136</f>
        <v>-10867.384430895108</v>
      </c>
      <c r="G138" s="58">
        <f>'Pg4 BK-1 TO5 C4_As Filed'!E137</f>
        <v>-10867.384430895108</v>
      </c>
      <c r="H138" s="12"/>
      <c r="I138" s="277">
        <f>E138-G138</f>
        <v>0</v>
      </c>
      <c r="J138" s="8" t="s">
        <v>158</v>
      </c>
      <c r="K138" s="8">
        <f t="shared" si="6"/>
        <v>25</v>
      </c>
    </row>
    <row r="139" spans="1:11" x14ac:dyDescent="0.25">
      <c r="A139" s="8">
        <f t="shared" si="5"/>
        <v>26</v>
      </c>
      <c r="B139" s="10"/>
      <c r="E139" s="71"/>
      <c r="G139" s="71"/>
      <c r="I139" s="255"/>
      <c r="J139" s="8"/>
      <c r="K139" s="8">
        <f t="shared" si="6"/>
        <v>26</v>
      </c>
    </row>
    <row r="140" spans="1:11" ht="16.5" thickBot="1" x14ac:dyDescent="0.3">
      <c r="A140" s="8">
        <f t="shared" si="5"/>
        <v>27</v>
      </c>
      <c r="B140" s="10" t="s">
        <v>97</v>
      </c>
      <c r="E140" s="292">
        <f>E137+E135+E129+E124+E119+E138</f>
        <v>4575656.5381377088</v>
      </c>
      <c r="G140" s="292">
        <f>G137+G135+G129+G124+G119+G138</f>
        <v>4575656.5381377088</v>
      </c>
      <c r="H140" s="12"/>
      <c r="I140" s="293">
        <f>E140-G140</f>
        <v>0</v>
      </c>
      <c r="J140" s="8" t="s">
        <v>98</v>
      </c>
      <c r="K140" s="8">
        <f t="shared" si="6"/>
        <v>27</v>
      </c>
    </row>
    <row r="141" spans="1:11" ht="16.5" thickTop="1" x14ac:dyDescent="0.25">
      <c r="A141" s="8">
        <f t="shared" si="5"/>
        <v>28</v>
      </c>
      <c r="B141" s="10"/>
      <c r="E141" s="18"/>
      <c r="G141" s="18"/>
      <c r="I141" s="260"/>
      <c r="J141" s="8"/>
      <c r="K141" s="8">
        <f t="shared" si="6"/>
        <v>28</v>
      </c>
    </row>
    <row r="142" spans="1:11" ht="18.75" x14ac:dyDescent="0.25">
      <c r="A142" s="8">
        <f t="shared" si="5"/>
        <v>29</v>
      </c>
      <c r="B142" s="14" t="s">
        <v>434</v>
      </c>
      <c r="E142" s="18"/>
      <c r="G142" s="18"/>
      <c r="I142" s="259"/>
      <c r="J142" s="8"/>
      <c r="K142" s="8">
        <f t="shared" si="6"/>
        <v>29</v>
      </c>
    </row>
    <row r="143" spans="1:11" x14ac:dyDescent="0.25">
      <c r="A143" s="8">
        <f t="shared" si="5"/>
        <v>30</v>
      </c>
      <c r="B143" s="10" t="s">
        <v>100</v>
      </c>
      <c r="E143" s="59">
        <f>E193</f>
        <v>0</v>
      </c>
      <c r="G143" s="59">
        <f>G193</f>
        <v>0</v>
      </c>
      <c r="I143" s="260">
        <f>E143-G143</f>
        <v>0</v>
      </c>
      <c r="J143" s="8" t="s">
        <v>159</v>
      </c>
      <c r="K143" s="8">
        <f t="shared" si="6"/>
        <v>30</v>
      </c>
    </row>
    <row r="144" spans="1:11" x14ac:dyDescent="0.25">
      <c r="A144" s="8">
        <f t="shared" si="5"/>
        <v>31</v>
      </c>
      <c r="B144" s="10" t="s">
        <v>101</v>
      </c>
      <c r="E144" s="53">
        <f>'Pg3 BK-1 TO5 C4_Revised'!E142</f>
        <v>0</v>
      </c>
      <c r="G144" s="53">
        <f>'Pg4 BK-1 TO5 C4_As Filed'!E143</f>
        <v>0</v>
      </c>
      <c r="I144" s="278">
        <f>E144-G144</f>
        <v>0</v>
      </c>
      <c r="J144" s="8" t="s">
        <v>160</v>
      </c>
      <c r="K144" s="8">
        <f t="shared" si="6"/>
        <v>31</v>
      </c>
    </row>
    <row r="145" spans="1:11" x14ac:dyDescent="0.25">
      <c r="A145" s="8">
        <f t="shared" si="5"/>
        <v>32</v>
      </c>
      <c r="B145" s="7" t="s">
        <v>102</v>
      </c>
      <c r="E145" s="15">
        <f>SUM(E143:E144)</f>
        <v>0</v>
      </c>
      <c r="G145" s="15">
        <f>SUM(G143:G144)</f>
        <v>0</v>
      </c>
      <c r="I145" s="260">
        <f>SUM(I143:I144)</f>
        <v>0</v>
      </c>
      <c r="J145" s="8" t="s">
        <v>103</v>
      </c>
      <c r="K145" s="8">
        <f t="shared" si="6"/>
        <v>32</v>
      </c>
    </row>
    <row r="146" spans="1:11" x14ac:dyDescent="0.25">
      <c r="A146" s="8">
        <f t="shared" si="5"/>
        <v>33</v>
      </c>
      <c r="B146" s="10"/>
      <c r="E146" s="18"/>
      <c r="G146" s="18"/>
      <c r="I146" s="259"/>
      <c r="J146" s="8"/>
      <c r="K146" s="8">
        <f t="shared" si="6"/>
        <v>33</v>
      </c>
    </row>
    <row r="147" spans="1:11" ht="18.75" x14ac:dyDescent="0.25">
      <c r="A147" s="8">
        <f t="shared" si="5"/>
        <v>34</v>
      </c>
      <c r="B147" s="14" t="s">
        <v>435</v>
      </c>
      <c r="E147" s="18"/>
      <c r="G147" s="18"/>
      <c r="I147" s="259"/>
      <c r="J147" s="8"/>
      <c r="K147" s="8">
        <f t="shared" si="6"/>
        <v>34</v>
      </c>
    </row>
    <row r="148" spans="1:11" x14ac:dyDescent="0.25">
      <c r="A148" s="8">
        <f t="shared" si="5"/>
        <v>35</v>
      </c>
      <c r="B148" s="10" t="s">
        <v>105</v>
      </c>
      <c r="E148" s="59">
        <f>'Pg3 BK-1 TO5 C4_Revised'!E146</f>
        <v>0</v>
      </c>
      <c r="G148" s="59">
        <f>'Pg4 BK-1 TO5 C4_As Filed'!E147</f>
        <v>0</v>
      </c>
      <c r="I148" s="260">
        <f>E148-G148</f>
        <v>0</v>
      </c>
      <c r="J148" s="8" t="s">
        <v>161</v>
      </c>
      <c r="K148" s="8">
        <f t="shared" si="6"/>
        <v>35</v>
      </c>
    </row>
    <row r="149" spans="1:11" x14ac:dyDescent="0.25">
      <c r="A149" s="8">
        <f t="shared" si="5"/>
        <v>36</v>
      </c>
      <c r="B149" s="7" t="s">
        <v>106</v>
      </c>
      <c r="E149" s="54">
        <f>'Pg3 BK-1 TO5 C4_Revised'!E147</f>
        <v>0</v>
      </c>
      <c r="G149" s="54">
        <f>'Pg4 BK-1 TO5 C4_As Filed'!E148</f>
        <v>0</v>
      </c>
      <c r="I149" s="279">
        <f>E149-G149</f>
        <v>0</v>
      </c>
      <c r="J149" s="8" t="s">
        <v>162</v>
      </c>
      <c r="K149" s="8">
        <f t="shared" si="6"/>
        <v>36</v>
      </c>
    </row>
    <row r="150" spans="1:11" x14ac:dyDescent="0.25">
      <c r="A150" s="8">
        <f t="shared" si="5"/>
        <v>37</v>
      </c>
      <c r="B150" s="7" t="s">
        <v>107</v>
      </c>
      <c r="E150" s="15">
        <f>SUM(E148:E149)</f>
        <v>0</v>
      </c>
      <c r="G150" s="15">
        <f>SUM(G148:G149)</f>
        <v>0</v>
      </c>
      <c r="I150" s="260">
        <f>SUM(I148:I149)</f>
        <v>0</v>
      </c>
      <c r="J150" s="8" t="s">
        <v>108</v>
      </c>
      <c r="K150" s="8">
        <f t="shared" si="6"/>
        <v>37</v>
      </c>
    </row>
    <row r="151" spans="1:11" x14ac:dyDescent="0.25">
      <c r="A151" s="8">
        <f t="shared" si="5"/>
        <v>38</v>
      </c>
      <c r="B151" s="10"/>
      <c r="E151" s="18"/>
      <c r="G151" s="18"/>
      <c r="I151" s="259"/>
      <c r="J151" s="8"/>
      <c r="K151" s="8">
        <f t="shared" si="6"/>
        <v>38</v>
      </c>
    </row>
    <row r="152" spans="1:11" ht="18.75" x14ac:dyDescent="0.25">
      <c r="A152" s="8">
        <f t="shared" si="5"/>
        <v>39</v>
      </c>
      <c r="B152" s="14" t="s">
        <v>436</v>
      </c>
      <c r="E152" s="59">
        <f>'Pg3 BK-1 TO5 C4_Revised'!E150</f>
        <v>0</v>
      </c>
      <c r="G152" s="59">
        <f>'Pg4 BK-1 TO5 C4_As Filed'!E151</f>
        <v>0</v>
      </c>
      <c r="I152" s="260">
        <f>E152-G152</f>
        <v>0</v>
      </c>
      <c r="J152" s="8" t="s">
        <v>163</v>
      </c>
      <c r="K152" s="8">
        <f t="shared" si="6"/>
        <v>39</v>
      </c>
    </row>
    <row r="153" spans="1:11" x14ac:dyDescent="0.25">
      <c r="A153" s="8"/>
      <c r="B153" s="14"/>
      <c r="G153" s="16"/>
      <c r="J153" s="8"/>
    </row>
    <row r="154" spans="1:11" x14ac:dyDescent="0.25">
      <c r="A154" s="8"/>
      <c r="B154" s="10"/>
      <c r="G154" s="18"/>
      <c r="J154" s="8"/>
    </row>
    <row r="155" spans="1:11" x14ac:dyDescent="0.25">
      <c r="A155" s="12"/>
      <c r="B155" s="154"/>
      <c r="G155" s="18"/>
      <c r="J155" s="8"/>
    </row>
    <row r="156" spans="1:11" ht="18.75" x14ac:dyDescent="0.25">
      <c r="A156" s="13">
        <v>1</v>
      </c>
      <c r="B156" s="7" t="str">
        <f>B44</f>
        <v>Amounts for TO5 Cycle 4 are as filed in the following dockets: ER22-527, ER23-542, ER24-524, and ER25-270.</v>
      </c>
      <c r="G156" s="18"/>
      <c r="J156" s="8"/>
    </row>
    <row r="157" spans="1:11" ht="18.75" x14ac:dyDescent="0.25">
      <c r="A157" s="13">
        <v>2</v>
      </c>
      <c r="B157" s="7" t="s">
        <v>73</v>
      </c>
      <c r="G157" s="18"/>
      <c r="J157" s="8"/>
    </row>
    <row r="158" spans="1:11" x14ac:dyDescent="0.25">
      <c r="A158" s="8"/>
      <c r="B158" s="27"/>
      <c r="G158" s="18"/>
      <c r="J158" s="8"/>
    </row>
    <row r="159" spans="1:11" x14ac:dyDescent="0.25">
      <c r="A159" s="8"/>
      <c r="B159" s="27"/>
      <c r="G159" s="18"/>
      <c r="J159" s="8"/>
    </row>
    <row r="160" spans="1:11" x14ac:dyDescent="0.25">
      <c r="A160" s="8"/>
      <c r="B160" s="344" t="s">
        <v>126</v>
      </c>
      <c r="C160" s="343"/>
      <c r="D160" s="343"/>
      <c r="E160" s="343"/>
      <c r="F160" s="343"/>
      <c r="G160" s="343"/>
      <c r="H160" s="343"/>
      <c r="I160" s="343"/>
      <c r="J160" s="343"/>
    </row>
    <row r="161" spans="1:13" x14ac:dyDescent="0.25">
      <c r="A161" s="8" t="s">
        <v>15</v>
      </c>
      <c r="B161" s="344" t="s">
        <v>127</v>
      </c>
      <c r="C161" s="343"/>
      <c r="D161" s="343"/>
      <c r="E161" s="343"/>
      <c r="F161" s="343"/>
      <c r="G161" s="343"/>
      <c r="H161" s="343"/>
      <c r="I161" s="343"/>
      <c r="J161" s="343"/>
    </row>
    <row r="162" spans="1:13" ht="17.25" x14ac:dyDescent="0.25">
      <c r="A162" s="8"/>
      <c r="B162" s="344" t="s">
        <v>128</v>
      </c>
      <c r="C162" s="345"/>
      <c r="D162" s="345"/>
      <c r="E162" s="345"/>
      <c r="F162" s="345"/>
      <c r="G162" s="345"/>
      <c r="H162" s="345"/>
      <c r="I162" s="345"/>
      <c r="J162" s="345"/>
    </row>
    <row r="163" spans="1:13" x14ac:dyDescent="0.25">
      <c r="A163" s="8"/>
      <c r="B163" s="340" t="str">
        <f>B5</f>
        <v>For the Base Period &amp; True-Up Period Ending December 31, 2020</v>
      </c>
      <c r="C163" s="341"/>
      <c r="D163" s="341"/>
      <c r="E163" s="341"/>
      <c r="F163" s="341"/>
      <c r="G163" s="341"/>
      <c r="H163" s="341"/>
      <c r="I163" s="341"/>
      <c r="J163" s="341"/>
    </row>
    <row r="164" spans="1:13" x14ac:dyDescent="0.25">
      <c r="A164" s="8"/>
      <c r="B164" s="342" t="s">
        <v>2</v>
      </c>
      <c r="C164" s="343"/>
      <c r="D164" s="343"/>
      <c r="E164" s="343"/>
      <c r="F164" s="343"/>
      <c r="G164" s="343"/>
      <c r="H164" s="343"/>
      <c r="I164" s="343"/>
      <c r="J164" s="343"/>
    </row>
    <row r="165" spans="1:13" x14ac:dyDescent="0.25">
      <c r="A165" s="8"/>
      <c r="B165" s="73"/>
      <c r="E165" s="251" t="s">
        <v>406</v>
      </c>
      <c r="F165"/>
      <c r="G165" s="251" t="s">
        <v>407</v>
      </c>
      <c r="H165"/>
      <c r="I165" s="251" t="s">
        <v>408</v>
      </c>
    </row>
    <row r="166" spans="1:13" ht="34.5" x14ac:dyDescent="0.25">
      <c r="A166" s="8" t="s">
        <v>3</v>
      </c>
      <c r="E166" s="252" t="str">
        <f>E8</f>
        <v xml:space="preserve">Revised TO5 Cycle 4 </v>
      </c>
      <c r="F166" s="5"/>
      <c r="G166" s="252" t="s">
        <v>428</v>
      </c>
      <c r="I166" s="253" t="s">
        <v>410</v>
      </c>
      <c r="J166" s="8"/>
      <c r="K166" s="8" t="s">
        <v>3</v>
      </c>
    </row>
    <row r="167" spans="1:13" x14ac:dyDescent="0.25">
      <c r="A167" s="8" t="s">
        <v>7</v>
      </c>
      <c r="B167" s="27" t="s">
        <v>15</v>
      </c>
      <c r="E167" s="254" t="s">
        <v>5</v>
      </c>
      <c r="G167" s="31" t="s">
        <v>5</v>
      </c>
      <c r="I167" s="256" t="s">
        <v>413</v>
      </c>
      <c r="J167" s="32" t="s">
        <v>6</v>
      </c>
      <c r="K167" s="8" t="s">
        <v>7</v>
      </c>
    </row>
    <row r="168" spans="1:13" x14ac:dyDescent="0.25">
      <c r="A168" s="33"/>
      <c r="B168" s="14" t="s">
        <v>164</v>
      </c>
      <c r="G168" s="30"/>
      <c r="J168" s="8"/>
      <c r="K168" s="33"/>
    </row>
    <row r="169" spans="1:13" x14ac:dyDescent="0.25">
      <c r="A169" s="8">
        <v>1</v>
      </c>
      <c r="B169" s="66" t="s">
        <v>110</v>
      </c>
      <c r="G169" s="30"/>
      <c r="J169" s="8"/>
      <c r="K169" s="8">
        <f>A169</f>
        <v>1</v>
      </c>
    </row>
    <row r="170" spans="1:13" x14ac:dyDescent="0.25">
      <c r="A170" s="8">
        <f t="shared" ref="A170:A193" si="10">A169+1</f>
        <v>2</v>
      </c>
      <c r="B170" s="10" t="s">
        <v>76</v>
      </c>
      <c r="E170" s="51">
        <f>'Pg3 BK-1 TO5 C4_Revised'!E167</f>
        <v>6628921.0157284606</v>
      </c>
      <c r="G170" s="51">
        <f>'Pg4 BK-1 TO5 C4_As Filed'!E168</f>
        <v>6628921.0157284606</v>
      </c>
      <c r="H170" s="12"/>
      <c r="I170" s="257">
        <f>E170-G170</f>
        <v>0</v>
      </c>
      <c r="J170" s="8" t="s">
        <v>165</v>
      </c>
      <c r="K170" s="8">
        <f t="shared" ref="K170:K193" si="11">K169+1</f>
        <v>2</v>
      </c>
      <c r="L170" s="74"/>
    </row>
    <row r="171" spans="1:13" x14ac:dyDescent="0.25">
      <c r="A171" s="8">
        <f t="shared" si="10"/>
        <v>3</v>
      </c>
      <c r="B171" s="10" t="s">
        <v>166</v>
      </c>
      <c r="E171" s="283">
        <f>'Pg3 BK-1 TO5 C4_Revised'!E168</f>
        <v>34629</v>
      </c>
      <c r="G171" s="283">
        <f>'Pg4 BK-1 TO5 C4_As Filed'!E169</f>
        <v>34629</v>
      </c>
      <c r="H171" s="12"/>
      <c r="I171" s="271">
        <f>E171-G171</f>
        <v>0</v>
      </c>
      <c r="J171" s="8" t="s">
        <v>167</v>
      </c>
      <c r="K171" s="8">
        <f t="shared" si="11"/>
        <v>3</v>
      </c>
      <c r="L171" s="75"/>
    </row>
    <row r="172" spans="1:13" x14ac:dyDescent="0.25">
      <c r="A172" s="8">
        <f t="shared" si="10"/>
        <v>4</v>
      </c>
      <c r="B172" s="10" t="s">
        <v>78</v>
      </c>
      <c r="E172" s="283">
        <f>'Pg3 BK-1 TO5 C4_Revised'!E169</f>
        <v>86566</v>
      </c>
      <c r="G172" s="283">
        <f>'Pg4 BK-1 TO5 C4_As Filed'!E170</f>
        <v>86566</v>
      </c>
      <c r="H172" s="12"/>
      <c r="I172" s="271">
        <f t="shared" ref="I172:I173" si="12">E172-G172</f>
        <v>0</v>
      </c>
      <c r="J172" s="8" t="s">
        <v>168</v>
      </c>
      <c r="K172" s="8">
        <f t="shared" si="11"/>
        <v>4</v>
      </c>
      <c r="M172" s="76"/>
    </row>
    <row r="173" spans="1:13" x14ac:dyDescent="0.25">
      <c r="A173" s="8">
        <f t="shared" si="10"/>
        <v>5</v>
      </c>
      <c r="B173" s="10" t="s">
        <v>79</v>
      </c>
      <c r="C173" s="8"/>
      <c r="D173" s="8"/>
      <c r="E173" s="47">
        <f>'Pg3 BK-1 TO5 C4_Revised'!E170</f>
        <v>214236</v>
      </c>
      <c r="F173" s="8"/>
      <c r="G173" s="47">
        <f>'Pg4 BK-1 TO5 C4_As Filed'!E171</f>
        <v>214236</v>
      </c>
      <c r="H173" s="12"/>
      <c r="I173" s="272">
        <f t="shared" si="12"/>
        <v>0</v>
      </c>
      <c r="J173" s="8" t="s">
        <v>169</v>
      </c>
      <c r="K173" s="8">
        <f t="shared" si="11"/>
        <v>5</v>
      </c>
    </row>
    <row r="174" spans="1:13" x14ac:dyDescent="0.25">
      <c r="A174" s="8">
        <f t="shared" si="10"/>
        <v>6</v>
      </c>
      <c r="B174" s="10" t="s">
        <v>111</v>
      </c>
      <c r="E174" s="284">
        <f>SUM(E170:E173)</f>
        <v>6964352.0157284606</v>
      </c>
      <c r="G174" s="284">
        <f>SUM(G170:G173)</f>
        <v>6964352.0157284606</v>
      </c>
      <c r="H174" s="12"/>
      <c r="I174" s="260">
        <f>SUM(I170:I173)</f>
        <v>0</v>
      </c>
      <c r="J174" s="8" t="s">
        <v>81</v>
      </c>
      <c r="K174" s="8">
        <f t="shared" si="11"/>
        <v>6</v>
      </c>
      <c r="L174" s="75"/>
    </row>
    <row r="175" spans="1:13" x14ac:dyDescent="0.25">
      <c r="A175" s="8">
        <f t="shared" si="10"/>
        <v>7</v>
      </c>
      <c r="C175" s="8"/>
      <c r="D175" s="8"/>
      <c r="E175" s="30"/>
      <c r="F175" s="8"/>
      <c r="G175" s="30"/>
      <c r="I175" s="255"/>
      <c r="J175" s="8"/>
      <c r="K175" s="8">
        <f t="shared" si="11"/>
        <v>7</v>
      </c>
    </row>
    <row r="176" spans="1:13" x14ac:dyDescent="0.25">
      <c r="A176" s="8">
        <f t="shared" si="10"/>
        <v>8</v>
      </c>
      <c r="B176" s="26" t="s">
        <v>112</v>
      </c>
      <c r="E176" s="30"/>
      <c r="G176" s="30"/>
      <c r="I176" s="255"/>
      <c r="J176" s="8"/>
      <c r="K176" s="8">
        <f t="shared" si="11"/>
        <v>8</v>
      </c>
    </row>
    <row r="177" spans="1:11" x14ac:dyDescent="0.25">
      <c r="A177" s="8">
        <f t="shared" si="10"/>
        <v>9</v>
      </c>
      <c r="B177" s="7" t="s">
        <v>113</v>
      </c>
      <c r="E177" s="51">
        <f>'Pg3 BK-1 TO5 C4_Revised'!E174</f>
        <v>1386131.9930000002</v>
      </c>
      <c r="G177" s="51">
        <f>'Pg4 BK-1 TO5 C4_As Filed'!E175</f>
        <v>1386131.9930000002</v>
      </c>
      <c r="H177" s="12"/>
      <c r="I177" s="257">
        <f>E177-G177</f>
        <v>0</v>
      </c>
      <c r="J177" s="8" t="s">
        <v>170</v>
      </c>
      <c r="K177" s="8">
        <f t="shared" si="11"/>
        <v>9</v>
      </c>
    </row>
    <row r="178" spans="1:11" x14ac:dyDescent="0.25">
      <c r="A178" s="8">
        <f t="shared" si="10"/>
        <v>10</v>
      </c>
      <c r="B178" s="7" t="s">
        <v>114</v>
      </c>
      <c r="E178" s="283">
        <f>'Pg3 BK-1 TO5 C4_Revised'!E175</f>
        <v>28446</v>
      </c>
      <c r="G178" s="283">
        <f>'Pg4 BK-1 TO5 C4_As Filed'!E176</f>
        <v>28446</v>
      </c>
      <c r="H178" s="12"/>
      <c r="I178" s="271">
        <f t="shared" ref="I178:I180" si="13">E178-G178</f>
        <v>0</v>
      </c>
      <c r="J178" s="8" t="s">
        <v>171</v>
      </c>
      <c r="K178" s="8">
        <f t="shared" si="11"/>
        <v>10</v>
      </c>
    </row>
    <row r="179" spans="1:11" x14ac:dyDescent="0.25">
      <c r="A179" s="8">
        <f t="shared" si="10"/>
        <v>11</v>
      </c>
      <c r="B179" s="7" t="s">
        <v>115</v>
      </c>
      <c r="E179" s="283">
        <f>'Pg3 BK-1 TO5 C4_Revised'!E176</f>
        <v>35376</v>
      </c>
      <c r="G179" s="283">
        <f>'Pg4 BK-1 TO5 C4_As Filed'!E177</f>
        <v>35376</v>
      </c>
      <c r="H179" s="12"/>
      <c r="I179" s="271">
        <f t="shared" si="13"/>
        <v>0</v>
      </c>
      <c r="J179" s="8" t="s">
        <v>172</v>
      </c>
      <c r="K179" s="8">
        <f t="shared" si="11"/>
        <v>11</v>
      </c>
    </row>
    <row r="180" spans="1:11" x14ac:dyDescent="0.25">
      <c r="A180" s="8">
        <f t="shared" si="10"/>
        <v>12</v>
      </c>
      <c r="B180" s="7" t="s">
        <v>116</v>
      </c>
      <c r="E180" s="47">
        <f>'Pg3 BK-1 TO5 C4_Revised'!E177</f>
        <v>106521</v>
      </c>
      <c r="G180" s="47">
        <f>'Pg4 BK-1 TO5 C4_As Filed'!E178</f>
        <v>106521</v>
      </c>
      <c r="H180" s="12"/>
      <c r="I180" s="272">
        <f t="shared" si="13"/>
        <v>0</v>
      </c>
      <c r="J180" s="8" t="s">
        <v>173</v>
      </c>
      <c r="K180" s="8">
        <f t="shared" si="11"/>
        <v>12</v>
      </c>
    </row>
    <row r="181" spans="1:11" x14ac:dyDescent="0.25">
      <c r="A181" s="8">
        <f t="shared" si="10"/>
        <v>13</v>
      </c>
      <c r="B181" s="75" t="s">
        <v>117</v>
      </c>
      <c r="C181" s="75"/>
      <c r="D181" s="75"/>
      <c r="E181" s="285">
        <f>SUM(E177:E180)</f>
        <v>1556474.9930000002</v>
      </c>
      <c r="F181" s="75"/>
      <c r="G181" s="285">
        <f>SUM(G177:G180)</f>
        <v>1556474.9930000002</v>
      </c>
      <c r="H181" s="12"/>
      <c r="I181" s="280">
        <f>SUM(I177:I180)</f>
        <v>0</v>
      </c>
      <c r="J181" s="8" t="s">
        <v>118</v>
      </c>
      <c r="K181" s="8">
        <f t="shared" si="11"/>
        <v>13</v>
      </c>
    </row>
    <row r="182" spans="1:11" x14ac:dyDescent="0.25">
      <c r="A182" s="8">
        <f t="shared" si="10"/>
        <v>14</v>
      </c>
      <c r="B182" s="75"/>
      <c r="C182" s="75"/>
      <c r="D182" s="75"/>
      <c r="E182" s="70"/>
      <c r="F182" s="75"/>
      <c r="G182" s="70"/>
      <c r="I182" s="5"/>
      <c r="J182" s="8"/>
      <c r="K182" s="8">
        <f t="shared" si="11"/>
        <v>14</v>
      </c>
    </row>
    <row r="183" spans="1:11" x14ac:dyDescent="0.25">
      <c r="A183" s="8">
        <f t="shared" si="10"/>
        <v>15</v>
      </c>
      <c r="B183" s="66" t="s">
        <v>75</v>
      </c>
      <c r="C183" s="75"/>
      <c r="D183" s="75"/>
      <c r="E183" s="70"/>
      <c r="F183" s="75"/>
      <c r="G183" s="70"/>
      <c r="I183" s="5"/>
      <c r="J183" s="8"/>
      <c r="K183" s="8">
        <f t="shared" si="11"/>
        <v>15</v>
      </c>
    </row>
    <row r="184" spans="1:11" x14ac:dyDescent="0.25">
      <c r="A184" s="8">
        <f t="shared" si="10"/>
        <v>16</v>
      </c>
      <c r="B184" s="10" t="s">
        <v>76</v>
      </c>
      <c r="E184" s="18">
        <f>+E170-E177</f>
        <v>5242789.0227284599</v>
      </c>
      <c r="G184" s="18">
        <f>+G170-G177</f>
        <v>5242789.0227284599</v>
      </c>
      <c r="H184" s="12"/>
      <c r="I184" s="257">
        <f>E184-G184</f>
        <v>0</v>
      </c>
      <c r="J184" s="8" t="s">
        <v>174</v>
      </c>
      <c r="K184" s="8">
        <f t="shared" si="11"/>
        <v>16</v>
      </c>
    </row>
    <row r="185" spans="1:11" x14ac:dyDescent="0.25">
      <c r="A185" s="8">
        <f t="shared" si="10"/>
        <v>17</v>
      </c>
      <c r="B185" s="10" t="s">
        <v>77</v>
      </c>
      <c r="E185" s="46">
        <f>+E171-E178</f>
        <v>6183</v>
      </c>
      <c r="G185" s="46">
        <f>+G171-G178</f>
        <v>6183</v>
      </c>
      <c r="H185" s="12"/>
      <c r="I185" s="271">
        <f t="shared" ref="I185:I187" si="14">E185-G185</f>
        <v>0</v>
      </c>
      <c r="J185" s="8" t="s">
        <v>175</v>
      </c>
      <c r="K185" s="8">
        <f t="shared" si="11"/>
        <v>17</v>
      </c>
    </row>
    <row r="186" spans="1:11" x14ac:dyDescent="0.25">
      <c r="A186" s="8">
        <f t="shared" si="10"/>
        <v>18</v>
      </c>
      <c r="B186" s="10" t="s">
        <v>78</v>
      </c>
      <c r="E186" s="46">
        <f>+E172-E179</f>
        <v>51190</v>
      </c>
      <c r="G186" s="46">
        <f>+G172-G179</f>
        <v>51190</v>
      </c>
      <c r="H186" s="12"/>
      <c r="I186" s="271">
        <f t="shared" si="14"/>
        <v>0</v>
      </c>
      <c r="J186" s="8" t="s">
        <v>176</v>
      </c>
      <c r="K186" s="8">
        <f t="shared" si="11"/>
        <v>18</v>
      </c>
    </row>
    <row r="187" spans="1:11" x14ac:dyDescent="0.25">
      <c r="A187" s="8">
        <f t="shared" si="10"/>
        <v>19</v>
      </c>
      <c r="B187" s="10" t="s">
        <v>79</v>
      </c>
      <c r="E187" s="286">
        <f>+E173-E180</f>
        <v>107715</v>
      </c>
      <c r="G187" s="286">
        <f>+G173-G180</f>
        <v>107715</v>
      </c>
      <c r="H187" s="12"/>
      <c r="I187" s="271">
        <f t="shared" si="14"/>
        <v>0</v>
      </c>
      <c r="J187" s="8" t="s">
        <v>177</v>
      </c>
      <c r="K187" s="8">
        <f t="shared" si="11"/>
        <v>19</v>
      </c>
    </row>
    <row r="188" spans="1:11" ht="16.5" thickBot="1" x14ac:dyDescent="0.3">
      <c r="A188" s="8">
        <f t="shared" si="10"/>
        <v>20</v>
      </c>
      <c r="B188" s="7" t="s">
        <v>80</v>
      </c>
      <c r="E188" s="287">
        <f>SUM(E184:E187)</f>
        <v>5407877.0227284599</v>
      </c>
      <c r="G188" s="287">
        <f>SUM(G184:G187)</f>
        <v>5407877.0227284599</v>
      </c>
      <c r="H188" s="12"/>
      <c r="I188" s="281">
        <f>SUM(I184:I187)</f>
        <v>0</v>
      </c>
      <c r="J188" s="8" t="s">
        <v>119</v>
      </c>
      <c r="K188" s="8">
        <f t="shared" si="11"/>
        <v>20</v>
      </c>
    </row>
    <row r="189" spans="1:11" ht="16.5" thickTop="1" x14ac:dyDescent="0.25">
      <c r="A189" s="8">
        <f t="shared" si="10"/>
        <v>21</v>
      </c>
      <c r="E189" s="18"/>
      <c r="G189" s="18"/>
      <c r="I189" s="259"/>
      <c r="J189" s="8"/>
      <c r="K189" s="8">
        <f t="shared" si="11"/>
        <v>21</v>
      </c>
    </row>
    <row r="190" spans="1:11" ht="18.75" x14ac:dyDescent="0.25">
      <c r="A190" s="8">
        <f t="shared" si="10"/>
        <v>22</v>
      </c>
      <c r="B190" s="14" t="s">
        <v>437</v>
      </c>
      <c r="E190" s="18"/>
      <c r="G190" s="18"/>
      <c r="I190" s="259"/>
      <c r="J190" s="8"/>
      <c r="K190" s="8">
        <f t="shared" si="11"/>
        <v>22</v>
      </c>
    </row>
    <row r="191" spans="1:11" x14ac:dyDescent="0.25">
      <c r="A191" s="8">
        <f t="shared" si="10"/>
        <v>23</v>
      </c>
      <c r="B191" s="10" t="s">
        <v>121</v>
      </c>
      <c r="E191" s="59">
        <f>'Pg3 BK-1 TO5 C4_Revised'!E188</f>
        <v>0</v>
      </c>
      <c r="G191" s="59">
        <f>'Pg4 BK-1 TO5 C4_As Filed'!E189</f>
        <v>0</v>
      </c>
      <c r="I191" s="260">
        <f>E191-G191</f>
        <v>0</v>
      </c>
      <c r="J191" s="8" t="s">
        <v>178</v>
      </c>
      <c r="K191" s="8">
        <f t="shared" si="11"/>
        <v>23</v>
      </c>
    </row>
    <row r="192" spans="1:11" x14ac:dyDescent="0.25">
      <c r="A192" s="8">
        <f t="shared" si="10"/>
        <v>24</v>
      </c>
      <c r="B192" s="7" t="s">
        <v>122</v>
      </c>
      <c r="E192" s="54">
        <f>'Pg3 BK-1 TO5 C4_Revised'!E189</f>
        <v>0</v>
      </c>
      <c r="G192" s="54">
        <f>'Pg4 BK-1 TO5 C4_As Filed'!E190</f>
        <v>0</v>
      </c>
      <c r="I192" s="282">
        <f>E192-G192</f>
        <v>0</v>
      </c>
      <c r="J192" s="8" t="s">
        <v>179</v>
      </c>
      <c r="K192" s="8">
        <f t="shared" si="11"/>
        <v>24</v>
      </c>
    </row>
    <row r="193" spans="1:11" ht="16.5" thickBot="1" x14ac:dyDescent="0.3">
      <c r="A193" s="8">
        <f t="shared" si="10"/>
        <v>25</v>
      </c>
      <c r="B193" s="10" t="s">
        <v>123</v>
      </c>
      <c r="E193" s="77">
        <f>E191-E192</f>
        <v>0</v>
      </c>
      <c r="G193" s="77">
        <f>G191-G192</f>
        <v>0</v>
      </c>
      <c r="I193" s="281">
        <f>E193-G193</f>
        <v>0</v>
      </c>
      <c r="J193" s="8" t="s">
        <v>124</v>
      </c>
      <c r="K193" s="8">
        <f t="shared" si="11"/>
        <v>25</v>
      </c>
    </row>
    <row r="194" spans="1:11" ht="16.5" thickTop="1" x14ac:dyDescent="0.25">
      <c r="A194" s="8"/>
      <c r="B194" s="10"/>
      <c r="G194" s="16"/>
      <c r="J194" s="8"/>
    </row>
    <row r="195" spans="1:11" x14ac:dyDescent="0.25">
      <c r="A195" s="8"/>
      <c r="B195" s="10"/>
      <c r="G195" s="18"/>
      <c r="J195" s="8"/>
    </row>
    <row r="196" spans="1:11" x14ac:dyDescent="0.25">
      <c r="A196" s="12"/>
      <c r="B196" s="301"/>
      <c r="G196" s="18"/>
      <c r="J196" s="8"/>
    </row>
    <row r="197" spans="1:11" ht="18.75" x14ac:dyDescent="0.25">
      <c r="A197" s="13">
        <v>1</v>
      </c>
      <c r="B197" s="7" t="str">
        <f>B44</f>
        <v>Amounts for TO5 Cycle 4 are as filed in the following dockets: ER22-527, ER23-542, ER24-524, and ER25-270.</v>
      </c>
      <c r="G197" s="18"/>
      <c r="J197" s="8"/>
    </row>
    <row r="198" spans="1:11" ht="18.75" x14ac:dyDescent="0.25">
      <c r="A198" s="13">
        <v>2</v>
      </c>
      <c r="B198" s="7" t="s">
        <v>125</v>
      </c>
      <c r="G198" s="18"/>
      <c r="J198" s="8"/>
    </row>
    <row r="200" spans="1:11" x14ac:dyDescent="0.25">
      <c r="G200" s="78"/>
    </row>
  </sheetData>
  <mergeCells count="20">
    <mergeCell ref="B48:J48"/>
    <mergeCell ref="B2:J2"/>
    <mergeCell ref="B3:J3"/>
    <mergeCell ref="B4:J4"/>
    <mergeCell ref="B5:J5"/>
    <mergeCell ref="B6:J6"/>
    <mergeCell ref="B163:J163"/>
    <mergeCell ref="B164:J164"/>
    <mergeCell ref="B162:J162"/>
    <mergeCell ref="B49:J49"/>
    <mergeCell ref="B50:J50"/>
    <mergeCell ref="B51:J51"/>
    <mergeCell ref="B52:J52"/>
    <mergeCell ref="B105:J105"/>
    <mergeCell ref="B106:J106"/>
    <mergeCell ref="B107:J107"/>
    <mergeCell ref="B108:J108"/>
    <mergeCell ref="B109:J109"/>
    <mergeCell ref="B160:J160"/>
    <mergeCell ref="B161:J161"/>
  </mergeCells>
  <printOptions horizontalCentered="1"/>
  <pageMargins left="0" right="0" top="0.35" bottom="0.5" header="0.25" footer="0.25"/>
  <pageSetup scale="47" orientation="portrait" r:id="rId1"/>
  <headerFooter scaleWithDoc="0" alignWithMargins="0">
    <oddFooter>&amp;L&amp;A&amp;CPage 2.&amp;P&amp;R&amp;F</oddFooter>
  </headerFooter>
  <rowBreaks count="3" manualBreakCount="3">
    <brk id="46" max="16383" man="1"/>
    <brk id="103" max="16383" man="1"/>
    <brk id="1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27CC1-0DF4-4197-9962-9DE4426619A3}">
  <dimension ref="A1:J195"/>
  <sheetViews>
    <sheetView view="pageBreakPreview" zoomScale="60" zoomScaleNormal="80" workbookViewId="0">
      <selection activeCell="B31" sqref="B31"/>
    </sheetView>
  </sheetViews>
  <sheetFormatPr defaultColWidth="9.140625" defaultRowHeight="15.75" x14ac:dyDescent="0.25"/>
  <cols>
    <col min="1" max="1" width="5.140625" style="7" customWidth="1"/>
    <col min="2" max="2" width="88.140625" style="7" customWidth="1"/>
    <col min="3" max="3" width="10.42578125" style="7" customWidth="1"/>
    <col min="4" max="4" width="1.5703125" style="7" customWidth="1"/>
    <col min="5" max="5" width="18.42578125" style="7" customWidth="1"/>
    <col min="6" max="6" width="1.5703125" style="7" customWidth="1"/>
    <col min="7" max="7" width="53.85546875" style="7" customWidth="1"/>
    <col min="8" max="8" width="5.140625" style="8" customWidth="1"/>
    <col min="9" max="9" width="22.42578125" style="7" customWidth="1"/>
    <col min="10" max="10" width="20.140625" style="7" bestFit="1" customWidth="1"/>
    <col min="11" max="16384" width="9.140625" style="7"/>
  </cols>
  <sheetData>
    <row r="1" spans="1:10" x14ac:dyDescent="0.25">
      <c r="G1" s="28"/>
    </row>
    <row r="2" spans="1:10" x14ac:dyDescent="0.25">
      <c r="A2" s="8"/>
      <c r="B2" s="344" t="s">
        <v>126</v>
      </c>
      <c r="C2" s="343"/>
      <c r="D2" s="343"/>
      <c r="E2" s="343"/>
      <c r="F2" s="343"/>
      <c r="G2" s="343"/>
    </row>
    <row r="3" spans="1:10" x14ac:dyDescent="0.25">
      <c r="A3" s="8" t="s">
        <v>15</v>
      </c>
      <c r="B3" s="344" t="s">
        <v>127</v>
      </c>
      <c r="C3" s="343"/>
      <c r="D3" s="343"/>
      <c r="E3" s="343"/>
      <c r="F3" s="343"/>
      <c r="G3" s="343"/>
    </row>
    <row r="4" spans="1:10" ht="17.25" x14ac:dyDescent="0.25">
      <c r="A4" s="8"/>
      <c r="B4" s="344" t="s">
        <v>128</v>
      </c>
      <c r="C4" s="345"/>
      <c r="D4" s="345"/>
      <c r="E4" s="345"/>
      <c r="F4" s="345"/>
      <c r="G4" s="345"/>
    </row>
    <row r="5" spans="1:10" x14ac:dyDescent="0.25">
      <c r="A5" s="8"/>
      <c r="B5" s="346" t="s">
        <v>129</v>
      </c>
      <c r="C5" s="346"/>
      <c r="D5" s="346"/>
      <c r="E5" s="346"/>
      <c r="F5" s="346"/>
      <c r="G5" s="346"/>
    </row>
    <row r="6" spans="1:10" x14ac:dyDescent="0.25">
      <c r="A6" s="8"/>
      <c r="B6" s="342" t="s">
        <v>2</v>
      </c>
      <c r="C6" s="343"/>
      <c r="D6" s="343"/>
      <c r="E6" s="343"/>
      <c r="F6" s="343"/>
      <c r="G6" s="343"/>
    </row>
    <row r="7" spans="1:10" x14ac:dyDescent="0.25">
      <c r="A7" s="8"/>
      <c r="B7" s="29"/>
      <c r="C7" s="27"/>
      <c r="D7" s="27"/>
      <c r="E7" s="27"/>
      <c r="F7" s="27"/>
      <c r="G7" s="27"/>
    </row>
    <row r="8" spans="1:10" x14ac:dyDescent="0.25">
      <c r="A8" s="8" t="s">
        <v>3</v>
      </c>
      <c r="E8" s="30"/>
      <c r="G8" s="8"/>
      <c r="H8" s="8" t="s">
        <v>3</v>
      </c>
    </row>
    <row r="9" spans="1:10" ht="15.75" customHeight="1" x14ac:dyDescent="0.25">
      <c r="A9" s="32" t="s">
        <v>7</v>
      </c>
      <c r="B9" s="27" t="s">
        <v>15</v>
      </c>
      <c r="E9" s="31" t="s">
        <v>5</v>
      </c>
      <c r="G9" s="32" t="s">
        <v>6</v>
      </c>
      <c r="H9" s="32" t="s">
        <v>7</v>
      </c>
    </row>
    <row r="10" spans="1:10" x14ac:dyDescent="0.25">
      <c r="A10" s="33"/>
      <c r="B10" s="14" t="s">
        <v>16</v>
      </c>
      <c r="E10" s="34"/>
      <c r="G10" s="8"/>
      <c r="H10" s="33"/>
    </row>
    <row r="11" spans="1:10" x14ac:dyDescent="0.25">
      <c r="A11" s="8">
        <v>1</v>
      </c>
      <c r="B11" s="10" t="s">
        <v>17</v>
      </c>
      <c r="C11" s="35"/>
      <c r="D11" s="35"/>
      <c r="E11" s="117">
        <v>95535.541019356009</v>
      </c>
      <c r="F11" s="12"/>
      <c r="G11" s="8" t="s">
        <v>130</v>
      </c>
      <c r="H11" s="8">
        <f>A11</f>
        <v>1</v>
      </c>
      <c r="I11" s="36"/>
    </row>
    <row r="12" spans="1:10" x14ac:dyDescent="0.25">
      <c r="A12" s="8">
        <f t="shared" ref="A12:A40" si="0">A11+1</f>
        <v>2</v>
      </c>
      <c r="B12" s="10" t="s">
        <v>15</v>
      </c>
      <c r="C12" s="35"/>
      <c r="D12" s="35"/>
      <c r="E12" s="37" t="s">
        <v>15</v>
      </c>
      <c r="G12" s="8"/>
      <c r="H12" s="8">
        <f t="shared" ref="H12:H40" si="1">H11+1</f>
        <v>2</v>
      </c>
      <c r="I12" s="36"/>
    </row>
    <row r="13" spans="1:10" x14ac:dyDescent="0.25">
      <c r="A13" s="8">
        <f t="shared" si="0"/>
        <v>3</v>
      </c>
      <c r="B13" s="10" t="s">
        <v>18</v>
      </c>
      <c r="C13" s="35"/>
      <c r="D13" s="35"/>
      <c r="E13" s="294">
        <v>82615.288148408174</v>
      </c>
      <c r="F13" s="12"/>
      <c r="G13" s="8" t="s">
        <v>416</v>
      </c>
      <c r="H13" s="8">
        <f t="shared" si="1"/>
        <v>3</v>
      </c>
      <c r="I13" s="36"/>
    </row>
    <row r="14" spans="1:10" x14ac:dyDescent="0.25">
      <c r="A14" s="8">
        <f t="shared" si="0"/>
        <v>4</v>
      </c>
      <c r="B14" s="10"/>
      <c r="C14" s="35"/>
      <c r="D14" s="35"/>
      <c r="E14" s="38"/>
      <c r="F14" s="27"/>
      <c r="G14" s="8"/>
      <c r="H14" s="8">
        <f t="shared" si="1"/>
        <v>4</v>
      </c>
      <c r="J14" s="39"/>
    </row>
    <row r="15" spans="1:10" x14ac:dyDescent="0.25">
      <c r="A15" s="8">
        <f t="shared" si="0"/>
        <v>5</v>
      </c>
      <c r="B15" s="10" t="s">
        <v>20</v>
      </c>
      <c r="C15" s="35"/>
      <c r="D15" s="35"/>
      <c r="E15" s="40">
        <v>0</v>
      </c>
      <c r="G15" s="8" t="s">
        <v>131</v>
      </c>
      <c r="H15" s="8">
        <f t="shared" si="1"/>
        <v>5</v>
      </c>
      <c r="J15" s="39"/>
    </row>
    <row r="16" spans="1:10" x14ac:dyDescent="0.25">
      <c r="A16" s="8">
        <f t="shared" si="0"/>
        <v>6</v>
      </c>
      <c r="B16" s="10" t="s">
        <v>21</v>
      </c>
      <c r="C16" s="35"/>
      <c r="D16" s="35"/>
      <c r="E16" s="50">
        <f>E11+E13+E15</f>
        <v>178150.82916776417</v>
      </c>
      <c r="F16" s="12"/>
      <c r="G16" s="8" t="s">
        <v>22</v>
      </c>
      <c r="H16" s="8">
        <f t="shared" si="1"/>
        <v>6</v>
      </c>
      <c r="I16" s="41"/>
      <c r="J16" s="39"/>
    </row>
    <row r="17" spans="1:9" x14ac:dyDescent="0.25">
      <c r="A17" s="8">
        <f t="shared" si="0"/>
        <v>7</v>
      </c>
      <c r="E17" s="42"/>
      <c r="G17" s="8"/>
      <c r="H17" s="8">
        <f t="shared" si="1"/>
        <v>7</v>
      </c>
    </row>
    <row r="18" spans="1:9" x14ac:dyDescent="0.25">
      <c r="A18" s="8">
        <f t="shared" si="0"/>
        <v>8</v>
      </c>
      <c r="B18" s="7" t="s">
        <v>23</v>
      </c>
      <c r="C18" s="35"/>
      <c r="D18" s="35"/>
      <c r="E18" s="295">
        <v>225836.40281717601</v>
      </c>
      <c r="F18" s="43"/>
      <c r="G18" s="8" t="s">
        <v>221</v>
      </c>
      <c r="H18" s="8">
        <f t="shared" si="1"/>
        <v>8</v>
      </c>
    </row>
    <row r="19" spans="1:9" x14ac:dyDescent="0.25">
      <c r="A19" s="8">
        <f t="shared" si="0"/>
        <v>9</v>
      </c>
      <c r="E19" s="44" t="s">
        <v>15</v>
      </c>
      <c r="G19" s="8"/>
      <c r="H19" s="8">
        <f t="shared" si="1"/>
        <v>9</v>
      </c>
    </row>
    <row r="20" spans="1:9" ht="18.75" x14ac:dyDescent="0.25">
      <c r="A20" s="8">
        <f t="shared" si="0"/>
        <v>10</v>
      </c>
      <c r="B20" s="7" t="s">
        <v>24</v>
      </c>
      <c r="E20" s="45">
        <v>0</v>
      </c>
      <c r="G20" s="8" t="s">
        <v>132</v>
      </c>
      <c r="H20" s="8">
        <f t="shared" si="1"/>
        <v>10</v>
      </c>
      <c r="I20" s="36"/>
    </row>
    <row r="21" spans="1:9" x14ac:dyDescent="0.25">
      <c r="A21" s="8">
        <f t="shared" si="0"/>
        <v>11</v>
      </c>
      <c r="E21" s="44"/>
      <c r="G21" s="8"/>
      <c r="H21" s="8">
        <f t="shared" si="1"/>
        <v>11</v>
      </c>
    </row>
    <row r="22" spans="1:9" x14ac:dyDescent="0.25">
      <c r="A22" s="8">
        <f t="shared" si="0"/>
        <v>12</v>
      </c>
      <c r="B22" s="7" t="s">
        <v>25</v>
      </c>
      <c r="C22" s="35"/>
      <c r="D22" s="35"/>
      <c r="E22" s="296">
        <v>57765.973607000778</v>
      </c>
      <c r="F22" s="12"/>
      <c r="G22" s="8" t="s">
        <v>222</v>
      </c>
      <c r="H22" s="8">
        <f t="shared" si="1"/>
        <v>12</v>
      </c>
      <c r="I22" s="36"/>
    </row>
    <row r="23" spans="1:9" x14ac:dyDescent="0.25">
      <c r="A23" s="8">
        <f t="shared" si="0"/>
        <v>13</v>
      </c>
      <c r="B23" s="10"/>
      <c r="C23" s="35"/>
      <c r="D23" s="35"/>
      <c r="E23" s="46"/>
      <c r="G23" s="8"/>
      <c r="H23" s="8">
        <f t="shared" si="1"/>
        <v>13</v>
      </c>
    </row>
    <row r="24" spans="1:9" x14ac:dyDescent="0.25">
      <c r="A24" s="8">
        <f t="shared" si="0"/>
        <v>14</v>
      </c>
      <c r="B24" s="7" t="s">
        <v>26</v>
      </c>
      <c r="C24" s="35"/>
      <c r="D24" s="35"/>
      <c r="E24" s="47">
        <v>3104.6015779338113</v>
      </c>
      <c r="F24" s="27"/>
      <c r="G24" s="8" t="s">
        <v>133</v>
      </c>
      <c r="H24" s="8">
        <f t="shared" si="1"/>
        <v>14</v>
      </c>
      <c r="I24" s="36"/>
    </row>
    <row r="25" spans="1:9" x14ac:dyDescent="0.25">
      <c r="A25" s="8">
        <f t="shared" si="0"/>
        <v>15</v>
      </c>
      <c r="B25" s="10" t="s">
        <v>27</v>
      </c>
      <c r="C25" s="35"/>
      <c r="D25" s="35"/>
      <c r="E25" s="18">
        <f>SUM(E16+E18+E20+E22+E24)</f>
        <v>464857.80716987478</v>
      </c>
      <c r="F25" s="12"/>
      <c r="G25" s="8" t="s">
        <v>28</v>
      </c>
      <c r="H25" s="8">
        <f t="shared" si="1"/>
        <v>15</v>
      </c>
    </row>
    <row r="26" spans="1:9" x14ac:dyDescent="0.25">
      <c r="A26" s="8">
        <f t="shared" si="0"/>
        <v>16</v>
      </c>
      <c r="B26" s="10"/>
      <c r="C26" s="35"/>
      <c r="D26" s="35"/>
      <c r="E26" s="48"/>
      <c r="G26" s="8"/>
      <c r="H26" s="8">
        <f t="shared" si="1"/>
        <v>16</v>
      </c>
    </row>
    <row r="27" spans="1:9" ht="18.75" x14ac:dyDescent="0.25">
      <c r="A27" s="8">
        <f t="shared" si="0"/>
        <v>17</v>
      </c>
      <c r="B27" s="10" t="s">
        <v>29</v>
      </c>
      <c r="C27" s="35"/>
      <c r="D27" s="35"/>
      <c r="E27" s="49">
        <f>'Pg5 Rev Stmt AV'!G147</f>
        <v>9.5816598120170293E-2</v>
      </c>
      <c r="F27" s="12"/>
      <c r="G27" s="8" t="s">
        <v>417</v>
      </c>
      <c r="H27" s="8">
        <f t="shared" si="1"/>
        <v>17</v>
      </c>
    </row>
    <row r="28" spans="1:9" x14ac:dyDescent="0.25">
      <c r="A28" s="8">
        <f t="shared" si="0"/>
        <v>18</v>
      </c>
      <c r="B28" s="10" t="s">
        <v>30</v>
      </c>
      <c r="C28" s="35"/>
      <c r="D28" s="35"/>
      <c r="E28" s="58">
        <f>E138</f>
        <v>4575656.5381377088</v>
      </c>
      <c r="F28" s="12"/>
      <c r="G28" s="8" t="s">
        <v>134</v>
      </c>
      <c r="H28" s="8">
        <f t="shared" si="1"/>
        <v>18</v>
      </c>
    </row>
    <row r="29" spans="1:9" x14ac:dyDescent="0.25">
      <c r="A29" s="8">
        <f t="shared" si="0"/>
        <v>19</v>
      </c>
      <c r="B29" s="7" t="s">
        <v>31</v>
      </c>
      <c r="C29" s="35"/>
      <c r="D29" s="35"/>
      <c r="E29" s="284">
        <f>E28*E27</f>
        <v>438423.84365067049</v>
      </c>
      <c r="F29" s="12"/>
      <c r="G29" s="8" t="s">
        <v>32</v>
      </c>
      <c r="H29" s="8">
        <f t="shared" si="1"/>
        <v>19</v>
      </c>
    </row>
    <row r="30" spans="1:9" x14ac:dyDescent="0.25">
      <c r="A30" s="8">
        <f t="shared" si="0"/>
        <v>20</v>
      </c>
      <c r="C30" s="35"/>
      <c r="D30" s="35"/>
      <c r="E30" s="48"/>
      <c r="G30" s="8"/>
      <c r="H30" s="8">
        <f t="shared" si="1"/>
        <v>20</v>
      </c>
    </row>
    <row r="31" spans="1:9" ht="18.75" x14ac:dyDescent="0.25">
      <c r="A31" s="8">
        <f t="shared" si="0"/>
        <v>21</v>
      </c>
      <c r="B31" s="10" t="s">
        <v>33</v>
      </c>
      <c r="C31" s="35"/>
      <c r="D31" s="38"/>
      <c r="E31" s="314">
        <f>'Pg5 Rev Stmt AV'!G180</f>
        <v>0</v>
      </c>
      <c r="F31" s="12" t="s">
        <v>19</v>
      </c>
      <c r="G31" s="8" t="s">
        <v>438</v>
      </c>
      <c r="H31" s="8">
        <f t="shared" si="1"/>
        <v>21</v>
      </c>
      <c r="I31" s="36"/>
    </row>
    <row r="32" spans="1:9" x14ac:dyDescent="0.25">
      <c r="A32" s="8">
        <f t="shared" si="0"/>
        <v>22</v>
      </c>
      <c r="B32" s="10" t="s">
        <v>30</v>
      </c>
      <c r="C32" s="35"/>
      <c r="D32" s="35"/>
      <c r="E32" s="58">
        <f>E138-E121</f>
        <v>4575656.5381377088</v>
      </c>
      <c r="F32" s="12"/>
      <c r="G32" s="8" t="s">
        <v>135</v>
      </c>
      <c r="H32" s="8">
        <f t="shared" si="1"/>
        <v>22</v>
      </c>
    </row>
    <row r="33" spans="1:9" x14ac:dyDescent="0.25">
      <c r="A33" s="8">
        <f t="shared" si="0"/>
        <v>23</v>
      </c>
      <c r="B33" s="7" t="s">
        <v>34</v>
      </c>
      <c r="E33" s="308">
        <f>E32*E31</f>
        <v>0</v>
      </c>
      <c r="F33" s="12" t="s">
        <v>19</v>
      </c>
      <c r="G33" s="8" t="s">
        <v>35</v>
      </c>
      <c r="H33" s="8">
        <f t="shared" si="1"/>
        <v>23</v>
      </c>
    </row>
    <row r="34" spans="1:9" x14ac:dyDescent="0.25">
      <c r="A34" s="8">
        <f t="shared" si="0"/>
        <v>24</v>
      </c>
      <c r="E34" s="50"/>
      <c r="G34" s="8"/>
      <c r="H34" s="8">
        <f t="shared" si="1"/>
        <v>24</v>
      </c>
    </row>
    <row r="35" spans="1:9" x14ac:dyDescent="0.25">
      <c r="A35" s="8">
        <f t="shared" si="0"/>
        <v>25</v>
      </c>
      <c r="B35" s="7" t="s">
        <v>36</v>
      </c>
      <c r="E35" s="51">
        <v>1304.0991895338727</v>
      </c>
      <c r="G35" s="8" t="s">
        <v>136</v>
      </c>
      <c r="H35" s="8">
        <f t="shared" si="1"/>
        <v>25</v>
      </c>
      <c r="I35" s="36"/>
    </row>
    <row r="36" spans="1:9" x14ac:dyDescent="0.25">
      <c r="A36" s="8">
        <f t="shared" si="0"/>
        <v>26</v>
      </c>
      <c r="B36" s="7" t="s">
        <v>37</v>
      </c>
      <c r="E36" s="52">
        <v>-4408.3500000000004</v>
      </c>
      <c r="F36" s="12"/>
      <c r="G36" s="8" t="s">
        <v>137</v>
      </c>
      <c r="H36" s="8">
        <f t="shared" si="1"/>
        <v>26</v>
      </c>
      <c r="I36" s="36"/>
    </row>
    <row r="37" spans="1:9" x14ac:dyDescent="0.25">
      <c r="A37" s="8">
        <f t="shared" si="0"/>
        <v>27</v>
      </c>
      <c r="B37" s="7" t="s">
        <v>38</v>
      </c>
      <c r="E37" s="53">
        <v>0</v>
      </c>
      <c r="G37" s="8" t="s">
        <v>138</v>
      </c>
      <c r="H37" s="8">
        <f t="shared" si="1"/>
        <v>27</v>
      </c>
    </row>
    <row r="38" spans="1:9" x14ac:dyDescent="0.25">
      <c r="A38" s="8">
        <f t="shared" si="0"/>
        <v>28</v>
      </c>
      <c r="B38" s="11" t="s">
        <v>39</v>
      </c>
      <c r="E38" s="54">
        <v>0</v>
      </c>
      <c r="G38" s="8" t="s">
        <v>139</v>
      </c>
      <c r="H38" s="8">
        <f t="shared" si="1"/>
        <v>28</v>
      </c>
      <c r="I38" s="36"/>
    </row>
    <row r="39" spans="1:9" x14ac:dyDescent="0.25">
      <c r="A39" s="8">
        <f t="shared" si="0"/>
        <v>29</v>
      </c>
      <c r="E39" s="44" t="s">
        <v>15</v>
      </c>
      <c r="G39" s="8"/>
      <c r="H39" s="8">
        <f t="shared" si="1"/>
        <v>29</v>
      </c>
      <c r="I39" s="36"/>
    </row>
    <row r="40" spans="1:9" ht="27" customHeight="1" thickBot="1" x14ac:dyDescent="0.3">
      <c r="A40" s="8">
        <f t="shared" si="0"/>
        <v>30</v>
      </c>
      <c r="B40" s="7" t="s">
        <v>40</v>
      </c>
      <c r="C40" s="35"/>
      <c r="D40" s="35"/>
      <c r="E40" s="309">
        <f>E29+E33+E25+SUM(E35:E38)</f>
        <v>900177.40001007915</v>
      </c>
      <c r="F40" s="118" t="s">
        <v>19</v>
      </c>
      <c r="G40" s="25" t="s">
        <v>41</v>
      </c>
      <c r="H40" s="8">
        <f t="shared" si="1"/>
        <v>30</v>
      </c>
      <c r="I40" s="36"/>
    </row>
    <row r="41" spans="1:9" ht="16.5" thickTop="1" x14ac:dyDescent="0.25">
      <c r="A41" s="33"/>
      <c r="C41" s="35"/>
      <c r="D41" s="35"/>
      <c r="E41" s="55"/>
      <c r="F41" s="27"/>
      <c r="G41" s="33"/>
      <c r="H41" s="33"/>
      <c r="I41" s="36"/>
    </row>
    <row r="42" spans="1:9" x14ac:dyDescent="0.25">
      <c r="A42" s="33"/>
      <c r="C42" s="35"/>
      <c r="D42" s="35"/>
      <c r="E42" s="55"/>
      <c r="F42" s="27"/>
      <c r="G42" s="33"/>
      <c r="H42" s="33"/>
      <c r="I42" s="36"/>
    </row>
    <row r="43" spans="1:9" x14ac:dyDescent="0.25">
      <c r="A43" s="12" t="s">
        <v>19</v>
      </c>
      <c r="B43" s="5" t="str">
        <f>'Pg2 BK-1 Comparison TO5 C4'!B43</f>
        <v>Items in BOLD have changed due to clearing the ROE Adder to zero for the TO6 Cycle 1 filing ER25-270 as compared to the original TO5 Cycle 4 filing ER22-527.</v>
      </c>
      <c r="C43" s="35"/>
      <c r="D43" s="35"/>
      <c r="E43" s="55"/>
      <c r="F43" s="27"/>
      <c r="G43" s="33"/>
      <c r="H43" s="33"/>
      <c r="I43" s="36"/>
    </row>
    <row r="44" spans="1:9" ht="18.75" x14ac:dyDescent="0.25">
      <c r="A44" s="13">
        <v>1</v>
      </c>
      <c r="B44" s="7" t="s">
        <v>42</v>
      </c>
      <c r="C44" s="35"/>
      <c r="D44" s="35"/>
      <c r="E44" s="55"/>
      <c r="F44" s="27"/>
      <c r="G44" s="33"/>
      <c r="H44" s="33"/>
      <c r="I44" s="36"/>
    </row>
    <row r="45" spans="1:9" ht="18.75" x14ac:dyDescent="0.25">
      <c r="A45" s="13"/>
      <c r="C45" s="35"/>
      <c r="D45" s="35"/>
      <c r="E45" s="55"/>
      <c r="F45" s="27"/>
      <c r="G45" s="33"/>
      <c r="H45" s="33"/>
      <c r="I45" s="36"/>
    </row>
    <row r="46" spans="1:9" x14ac:dyDescent="0.25">
      <c r="A46" s="33"/>
      <c r="C46" s="35"/>
      <c r="D46" s="35"/>
      <c r="E46" s="55"/>
      <c r="F46" s="27"/>
      <c r="G46" s="28"/>
      <c r="H46" s="33"/>
      <c r="I46" s="36"/>
    </row>
    <row r="47" spans="1:9" x14ac:dyDescent="0.25">
      <c r="A47" s="33"/>
      <c r="B47" s="344" t="s">
        <v>126</v>
      </c>
      <c r="C47" s="343"/>
      <c r="D47" s="343"/>
      <c r="E47" s="343"/>
      <c r="F47" s="343"/>
      <c r="G47" s="343"/>
      <c r="H47" s="33"/>
      <c r="I47" s="36"/>
    </row>
    <row r="48" spans="1:9" x14ac:dyDescent="0.25">
      <c r="A48" s="33"/>
      <c r="B48" s="344" t="s">
        <v>127</v>
      </c>
      <c r="C48" s="343"/>
      <c r="D48" s="343"/>
      <c r="E48" s="343"/>
      <c r="F48" s="343"/>
      <c r="G48" s="343"/>
      <c r="H48" s="33"/>
      <c r="I48" s="36"/>
    </row>
    <row r="49" spans="1:9" ht="17.25" x14ac:dyDescent="0.25">
      <c r="A49" s="33"/>
      <c r="B49" s="344" t="s">
        <v>128</v>
      </c>
      <c r="C49" s="345"/>
      <c r="D49" s="345"/>
      <c r="E49" s="345"/>
      <c r="F49" s="345"/>
      <c r="G49" s="345"/>
      <c r="H49" s="33"/>
      <c r="I49" s="36"/>
    </row>
    <row r="50" spans="1:9" x14ac:dyDescent="0.25">
      <c r="A50" s="33"/>
      <c r="B50" s="340" t="str">
        <f>B5</f>
        <v>For the Base Period &amp; True-Up Period Ending December 31, 2020</v>
      </c>
      <c r="C50" s="341"/>
      <c r="D50" s="341"/>
      <c r="E50" s="341"/>
      <c r="F50" s="341"/>
      <c r="G50" s="341"/>
      <c r="H50" s="33"/>
      <c r="I50" s="36"/>
    </row>
    <row r="51" spans="1:9" x14ac:dyDescent="0.25">
      <c r="A51" s="33"/>
      <c r="B51" s="342" t="s">
        <v>2</v>
      </c>
      <c r="C51" s="343"/>
      <c r="D51" s="343"/>
      <c r="E51" s="343"/>
      <c r="F51" s="343"/>
      <c r="G51" s="343"/>
      <c r="H51" s="33"/>
      <c r="I51" s="36"/>
    </row>
    <row r="52" spans="1:9" x14ac:dyDescent="0.25">
      <c r="A52" s="33"/>
      <c r="C52" s="35"/>
      <c r="D52" s="35"/>
      <c r="E52" s="55"/>
      <c r="F52" s="27"/>
      <c r="G52" s="33"/>
      <c r="H52" s="33"/>
      <c r="I52" s="36"/>
    </row>
    <row r="53" spans="1:9" x14ac:dyDescent="0.25">
      <c r="A53" s="8" t="s">
        <v>3</v>
      </c>
      <c r="E53" s="30"/>
      <c r="G53" s="8"/>
      <c r="H53" s="8" t="s">
        <v>3</v>
      </c>
      <c r="I53" s="36"/>
    </row>
    <row r="54" spans="1:9" x14ac:dyDescent="0.25">
      <c r="A54" s="8" t="s">
        <v>7</v>
      </c>
      <c r="B54" s="27" t="s">
        <v>15</v>
      </c>
      <c r="E54" s="31" t="s">
        <v>5</v>
      </c>
      <c r="G54" s="32" t="s">
        <v>6</v>
      </c>
      <c r="H54" s="8" t="s">
        <v>7</v>
      </c>
      <c r="I54" s="36"/>
    </row>
    <row r="55" spans="1:9" ht="18.75" x14ac:dyDescent="0.25">
      <c r="A55" s="33"/>
      <c r="B55" s="14" t="s">
        <v>43</v>
      </c>
      <c r="E55" s="8"/>
      <c r="G55" s="8"/>
      <c r="H55" s="33"/>
      <c r="I55" s="36"/>
    </row>
    <row r="56" spans="1:9" x14ac:dyDescent="0.25">
      <c r="A56" s="8">
        <v>1</v>
      </c>
      <c r="B56" s="10" t="s">
        <v>44</v>
      </c>
      <c r="C56" s="35"/>
      <c r="D56" s="35"/>
      <c r="E56" s="56">
        <v>0</v>
      </c>
      <c r="G56" s="8" t="s">
        <v>140</v>
      </c>
      <c r="H56" s="8">
        <f>A56</f>
        <v>1</v>
      </c>
      <c r="I56" s="36"/>
    </row>
    <row r="57" spans="1:9" x14ac:dyDescent="0.25">
      <c r="A57" s="8">
        <f t="shared" ref="A57:A94" si="2">A56+1</f>
        <v>2</v>
      </c>
      <c r="B57" s="10"/>
      <c r="C57" s="35"/>
      <c r="D57" s="35"/>
      <c r="E57" s="21"/>
      <c r="G57" s="8"/>
      <c r="H57" s="8">
        <f t="shared" ref="H57:H94" si="3">H56+1</f>
        <v>2</v>
      </c>
    </row>
    <row r="58" spans="1:9" ht="18.75" x14ac:dyDescent="0.25">
      <c r="A58" s="8">
        <f t="shared" si="2"/>
        <v>3</v>
      </c>
      <c r="B58" s="10" t="s">
        <v>45</v>
      </c>
      <c r="C58" s="35"/>
      <c r="D58" s="35"/>
      <c r="E58" s="49">
        <f>'Pg5 Rev Stmt AV'!G225</f>
        <v>1.7368511652018213E-2</v>
      </c>
      <c r="F58" s="57"/>
      <c r="G58" s="8" t="s">
        <v>419</v>
      </c>
      <c r="H58" s="8">
        <f t="shared" si="3"/>
        <v>3</v>
      </c>
    </row>
    <row r="59" spans="1:9" x14ac:dyDescent="0.25">
      <c r="A59" s="8">
        <f t="shared" si="2"/>
        <v>4</v>
      </c>
      <c r="B59" s="7" t="s">
        <v>46</v>
      </c>
      <c r="C59" s="35"/>
      <c r="D59" s="35"/>
      <c r="E59" s="58">
        <f>E143</f>
        <v>0</v>
      </c>
      <c r="G59" s="8" t="s">
        <v>141</v>
      </c>
      <c r="H59" s="8">
        <f t="shared" si="3"/>
        <v>4</v>
      </c>
    </row>
    <row r="60" spans="1:9" x14ac:dyDescent="0.25">
      <c r="A60" s="8">
        <f t="shared" si="2"/>
        <v>5</v>
      </c>
      <c r="B60" s="7" t="s">
        <v>47</v>
      </c>
      <c r="E60" s="15">
        <f>E59*E58</f>
        <v>0</v>
      </c>
      <c r="G60" s="8" t="s">
        <v>48</v>
      </c>
      <c r="H60" s="8">
        <f t="shared" si="3"/>
        <v>5</v>
      </c>
    </row>
    <row r="61" spans="1:9" x14ac:dyDescent="0.25">
      <c r="A61" s="8">
        <f t="shared" si="2"/>
        <v>6</v>
      </c>
      <c r="E61" s="16"/>
      <c r="G61" s="8"/>
      <c r="H61" s="8">
        <f t="shared" si="3"/>
        <v>6</v>
      </c>
    </row>
    <row r="62" spans="1:9" ht="18.75" x14ac:dyDescent="0.25">
      <c r="A62" s="8">
        <f t="shared" si="2"/>
        <v>7</v>
      </c>
      <c r="B62" s="10" t="s">
        <v>33</v>
      </c>
      <c r="E62" s="49">
        <f>'Pg5 Rev Stmt AV'!G258</f>
        <v>0</v>
      </c>
      <c r="G62" s="8" t="s">
        <v>420</v>
      </c>
      <c r="H62" s="8">
        <f t="shared" si="3"/>
        <v>7</v>
      </c>
    </row>
    <row r="63" spans="1:9" x14ac:dyDescent="0.25">
      <c r="A63" s="8">
        <f t="shared" si="2"/>
        <v>8</v>
      </c>
      <c r="B63" s="7" t="s">
        <v>46</v>
      </c>
      <c r="E63" s="58">
        <f>E143</f>
        <v>0</v>
      </c>
      <c r="G63" s="8" t="s">
        <v>141</v>
      </c>
      <c r="H63" s="8">
        <f t="shared" si="3"/>
        <v>8</v>
      </c>
    </row>
    <row r="64" spans="1:9" x14ac:dyDescent="0.25">
      <c r="A64" s="8">
        <f t="shared" si="2"/>
        <v>9</v>
      </c>
      <c r="B64" s="7" t="s">
        <v>34</v>
      </c>
      <c r="E64" s="15">
        <f>E63*E62</f>
        <v>0</v>
      </c>
      <c r="G64" s="8" t="s">
        <v>49</v>
      </c>
      <c r="H64" s="8">
        <f t="shared" si="3"/>
        <v>9</v>
      </c>
    </row>
    <row r="65" spans="1:9" x14ac:dyDescent="0.25">
      <c r="A65" s="8">
        <f t="shared" si="2"/>
        <v>10</v>
      </c>
      <c r="E65" s="16"/>
      <c r="G65" s="8"/>
      <c r="H65" s="8">
        <f t="shared" si="3"/>
        <v>10</v>
      </c>
    </row>
    <row r="66" spans="1:9" ht="16.5" thickBot="1" x14ac:dyDescent="0.3">
      <c r="A66" s="8">
        <f t="shared" si="2"/>
        <v>11</v>
      </c>
      <c r="B66" s="7" t="s">
        <v>50</v>
      </c>
      <c r="E66" s="17">
        <f>E56+E60+E64</f>
        <v>0</v>
      </c>
      <c r="G66" s="8" t="s">
        <v>51</v>
      </c>
      <c r="H66" s="8">
        <f t="shared" si="3"/>
        <v>11</v>
      </c>
    </row>
    <row r="67" spans="1:9" ht="16.5" thickTop="1" x14ac:dyDescent="0.25">
      <c r="A67" s="8">
        <f t="shared" si="2"/>
        <v>12</v>
      </c>
      <c r="E67" s="18"/>
      <c r="G67" s="8"/>
      <c r="H67" s="8">
        <f t="shared" si="3"/>
        <v>12</v>
      </c>
    </row>
    <row r="68" spans="1:9" ht="18.75" x14ac:dyDescent="0.25">
      <c r="A68" s="8">
        <f t="shared" si="2"/>
        <v>13</v>
      </c>
      <c r="B68" s="19" t="s">
        <v>52</v>
      </c>
      <c r="E68" s="18"/>
      <c r="G68" s="8"/>
      <c r="H68" s="8">
        <f t="shared" si="3"/>
        <v>13</v>
      </c>
    </row>
    <row r="69" spans="1:9" x14ac:dyDescent="0.25">
      <c r="A69" s="8">
        <f t="shared" si="2"/>
        <v>14</v>
      </c>
      <c r="B69" s="10" t="s">
        <v>53</v>
      </c>
      <c r="E69" s="59">
        <v>0</v>
      </c>
      <c r="G69" s="8" t="s">
        <v>142</v>
      </c>
      <c r="H69" s="8">
        <f t="shared" si="3"/>
        <v>14</v>
      </c>
    </row>
    <row r="70" spans="1:9" x14ac:dyDescent="0.25">
      <c r="A70" s="8">
        <f t="shared" si="2"/>
        <v>15</v>
      </c>
      <c r="B70" s="10"/>
      <c r="E70" s="20"/>
      <c r="G70" s="8"/>
      <c r="H70" s="8">
        <f t="shared" si="3"/>
        <v>15</v>
      </c>
    </row>
    <row r="71" spans="1:9" x14ac:dyDescent="0.25">
      <c r="A71" s="8">
        <f t="shared" si="2"/>
        <v>16</v>
      </c>
      <c r="B71" s="10" t="s">
        <v>54</v>
      </c>
      <c r="E71" s="59">
        <f>E148</f>
        <v>0</v>
      </c>
      <c r="G71" s="8" t="s">
        <v>143</v>
      </c>
      <c r="H71" s="8">
        <f t="shared" si="3"/>
        <v>16</v>
      </c>
    </row>
    <row r="72" spans="1:9" ht="18.75" x14ac:dyDescent="0.25">
      <c r="A72" s="8">
        <f t="shared" si="2"/>
        <v>17</v>
      </c>
      <c r="B72" s="10" t="s">
        <v>29</v>
      </c>
      <c r="C72" s="35"/>
      <c r="D72" s="38"/>
      <c r="E72" s="60">
        <f>'Pg5 Rev Stmt AV'!G147</f>
        <v>9.5816598120170293E-2</v>
      </c>
      <c r="F72" s="12"/>
      <c r="G72" s="8" t="s">
        <v>421</v>
      </c>
      <c r="H72" s="8">
        <f t="shared" si="3"/>
        <v>17</v>
      </c>
    </row>
    <row r="73" spans="1:9" x14ac:dyDescent="0.25">
      <c r="A73" s="8">
        <f t="shared" si="2"/>
        <v>18</v>
      </c>
      <c r="B73" s="7" t="s">
        <v>55</v>
      </c>
      <c r="E73" s="15">
        <f>E71*E72</f>
        <v>0</v>
      </c>
      <c r="G73" s="8" t="s">
        <v>56</v>
      </c>
      <c r="H73" s="8">
        <f t="shared" si="3"/>
        <v>18</v>
      </c>
    </row>
    <row r="74" spans="1:9" x14ac:dyDescent="0.25">
      <c r="A74" s="8">
        <f t="shared" si="2"/>
        <v>19</v>
      </c>
      <c r="E74" s="16"/>
      <c r="G74" s="8"/>
      <c r="H74" s="8">
        <f t="shared" si="3"/>
        <v>19</v>
      </c>
    </row>
    <row r="75" spans="1:9" x14ac:dyDescent="0.25">
      <c r="A75" s="8">
        <f t="shared" si="2"/>
        <v>20</v>
      </c>
      <c r="B75" s="10" t="s">
        <v>54</v>
      </c>
      <c r="E75" s="59">
        <f>E148</f>
        <v>0</v>
      </c>
      <c r="G75" s="8" t="s">
        <v>143</v>
      </c>
      <c r="H75" s="8">
        <f t="shared" si="3"/>
        <v>20</v>
      </c>
    </row>
    <row r="76" spans="1:9" ht="18.75" x14ac:dyDescent="0.25">
      <c r="A76" s="8">
        <f t="shared" si="2"/>
        <v>21</v>
      </c>
      <c r="B76" s="10" t="s">
        <v>33</v>
      </c>
      <c r="C76" s="61"/>
      <c r="D76" s="38"/>
      <c r="E76" s="62">
        <v>0</v>
      </c>
      <c r="F76" s="27"/>
      <c r="G76" s="8" t="s">
        <v>144</v>
      </c>
      <c r="H76" s="8">
        <f t="shared" si="3"/>
        <v>21</v>
      </c>
      <c r="I76" s="61"/>
    </row>
    <row r="77" spans="1:9" x14ac:dyDescent="0.25">
      <c r="A77" s="8">
        <f t="shared" si="2"/>
        <v>22</v>
      </c>
      <c r="B77" s="7" t="s">
        <v>57</v>
      </c>
      <c r="E77" s="15">
        <f>E75*E76</f>
        <v>0</v>
      </c>
      <c r="G77" s="8" t="s">
        <v>58</v>
      </c>
      <c r="H77" s="8">
        <f t="shared" si="3"/>
        <v>22</v>
      </c>
    </row>
    <row r="78" spans="1:9" x14ac:dyDescent="0.25">
      <c r="A78" s="8">
        <f t="shared" si="2"/>
        <v>23</v>
      </c>
      <c r="E78" s="18"/>
      <c r="G78" s="8"/>
      <c r="H78" s="8">
        <f t="shared" si="3"/>
        <v>23</v>
      </c>
    </row>
    <row r="79" spans="1:9" ht="16.5" thickBot="1" x14ac:dyDescent="0.3">
      <c r="A79" s="8">
        <f t="shared" si="2"/>
        <v>24</v>
      </c>
      <c r="B79" s="7" t="s">
        <v>59</v>
      </c>
      <c r="E79" s="17">
        <f>E69+E73+E77</f>
        <v>0</v>
      </c>
      <c r="G79" s="8" t="s">
        <v>60</v>
      </c>
      <c r="H79" s="8">
        <f t="shared" si="3"/>
        <v>24</v>
      </c>
    </row>
    <row r="80" spans="1:9" ht="16.5" thickTop="1" x14ac:dyDescent="0.25">
      <c r="A80" s="8">
        <f t="shared" si="2"/>
        <v>25</v>
      </c>
      <c r="E80" s="18"/>
      <c r="G80" s="8"/>
      <c r="H80" s="8">
        <f t="shared" si="3"/>
        <v>25</v>
      </c>
    </row>
    <row r="81" spans="1:8" ht="18.75" x14ac:dyDescent="0.25">
      <c r="A81" s="8">
        <f t="shared" si="2"/>
        <v>26</v>
      </c>
      <c r="B81" s="19" t="s">
        <v>61</v>
      </c>
      <c r="C81" s="35"/>
      <c r="D81" s="35"/>
      <c r="E81" s="21"/>
      <c r="G81" s="8"/>
      <c r="H81" s="8">
        <f t="shared" si="3"/>
        <v>26</v>
      </c>
    </row>
    <row r="82" spans="1:8" x14ac:dyDescent="0.25">
      <c r="A82" s="8">
        <f t="shared" si="2"/>
        <v>27</v>
      </c>
      <c r="B82" s="7" t="s">
        <v>62</v>
      </c>
      <c r="C82" s="35"/>
      <c r="D82" s="35"/>
      <c r="E82" s="56">
        <f>E150</f>
        <v>0</v>
      </c>
      <c r="G82" s="8" t="s">
        <v>145</v>
      </c>
      <c r="H82" s="8">
        <f t="shared" si="3"/>
        <v>27</v>
      </c>
    </row>
    <row r="83" spans="1:8" ht="18.75" x14ac:dyDescent="0.25">
      <c r="A83" s="8">
        <f t="shared" si="2"/>
        <v>28</v>
      </c>
      <c r="B83" s="10" t="s">
        <v>29</v>
      </c>
      <c r="C83" s="35"/>
      <c r="D83" s="35"/>
      <c r="E83" s="63">
        <f>'Pg5 Rev Stmt AV'!G147</f>
        <v>9.5816598120170293E-2</v>
      </c>
      <c r="F83" s="12"/>
      <c r="G83" s="8" t="s">
        <v>421</v>
      </c>
      <c r="H83" s="8">
        <f t="shared" si="3"/>
        <v>28</v>
      </c>
    </row>
    <row r="84" spans="1:8" x14ac:dyDescent="0.25">
      <c r="A84" s="8">
        <f t="shared" si="2"/>
        <v>29</v>
      </c>
      <c r="B84" s="7" t="s">
        <v>63</v>
      </c>
      <c r="C84" s="35"/>
      <c r="D84" s="35"/>
      <c r="E84" s="23">
        <f>E82*E83</f>
        <v>0</v>
      </c>
      <c r="G84" s="8" t="s">
        <v>64</v>
      </c>
      <c r="H84" s="8">
        <f t="shared" si="3"/>
        <v>29</v>
      </c>
    </row>
    <row r="85" spans="1:8" x14ac:dyDescent="0.25">
      <c r="A85" s="8">
        <f t="shared" si="2"/>
        <v>30</v>
      </c>
      <c r="C85" s="35"/>
      <c r="D85" s="35"/>
      <c r="E85" s="22"/>
      <c r="G85" s="8"/>
      <c r="H85" s="8">
        <f t="shared" si="3"/>
        <v>30</v>
      </c>
    </row>
    <row r="86" spans="1:8" x14ac:dyDescent="0.25">
      <c r="A86" s="8">
        <f t="shared" si="2"/>
        <v>31</v>
      </c>
      <c r="B86" s="7" t="s">
        <v>62</v>
      </c>
      <c r="C86" s="35"/>
      <c r="D86" s="35"/>
      <c r="E86" s="56">
        <f>E150</f>
        <v>0</v>
      </c>
      <c r="G86" s="8" t="s">
        <v>145</v>
      </c>
      <c r="H86" s="8">
        <f t="shared" si="3"/>
        <v>31</v>
      </c>
    </row>
    <row r="87" spans="1:8" ht="18.75" x14ac:dyDescent="0.25">
      <c r="A87" s="8">
        <f t="shared" si="2"/>
        <v>32</v>
      </c>
      <c r="B87" s="10" t="s">
        <v>33</v>
      </c>
      <c r="C87" s="35"/>
      <c r="D87" s="35"/>
      <c r="E87" s="313">
        <f>'Pg5 Rev Stmt AV'!G180</f>
        <v>0</v>
      </c>
      <c r="F87" s="12" t="s">
        <v>19</v>
      </c>
      <c r="G87" s="8" t="s">
        <v>439</v>
      </c>
      <c r="H87" s="8">
        <f t="shared" si="3"/>
        <v>32</v>
      </c>
    </row>
    <row r="88" spans="1:8" x14ac:dyDescent="0.25">
      <c r="A88" s="8">
        <f t="shared" si="2"/>
        <v>33</v>
      </c>
      <c r="B88" s="7" t="s">
        <v>65</v>
      </c>
      <c r="C88" s="35"/>
      <c r="D88" s="35"/>
      <c r="E88" s="23">
        <f>E86*E87</f>
        <v>0</v>
      </c>
      <c r="G88" s="8" t="s">
        <v>66</v>
      </c>
      <c r="H88" s="8">
        <f t="shared" si="3"/>
        <v>33</v>
      </c>
    </row>
    <row r="89" spans="1:8" x14ac:dyDescent="0.25">
      <c r="A89" s="8">
        <f t="shared" si="2"/>
        <v>34</v>
      </c>
      <c r="C89" s="35"/>
      <c r="D89" s="35"/>
      <c r="E89" s="22"/>
      <c r="G89" s="8"/>
      <c r="H89" s="8">
        <f t="shared" si="3"/>
        <v>34</v>
      </c>
    </row>
    <row r="90" spans="1:8" ht="16.5" thickBot="1" x14ac:dyDescent="0.3">
      <c r="A90" s="8">
        <f t="shared" si="2"/>
        <v>35</v>
      </c>
      <c r="B90" s="7" t="s">
        <v>67</v>
      </c>
      <c r="C90" s="35"/>
      <c r="D90" s="35"/>
      <c r="E90" s="17">
        <f>E84+E88</f>
        <v>0</v>
      </c>
      <c r="G90" s="8" t="s">
        <v>68</v>
      </c>
      <c r="H90" s="8">
        <f t="shared" si="3"/>
        <v>35</v>
      </c>
    </row>
    <row r="91" spans="1:8" ht="16.5" thickTop="1" x14ac:dyDescent="0.25">
      <c r="A91" s="8">
        <f t="shared" si="2"/>
        <v>36</v>
      </c>
      <c r="C91" s="35"/>
      <c r="D91" s="35"/>
      <c r="E91" s="21"/>
      <c r="G91" s="8"/>
      <c r="H91" s="8">
        <f t="shared" si="3"/>
        <v>36</v>
      </c>
    </row>
    <row r="92" spans="1:8" ht="19.5" thickBot="1" x14ac:dyDescent="0.3">
      <c r="A92" s="8">
        <f t="shared" si="2"/>
        <v>37</v>
      </c>
      <c r="B92" s="7" t="s">
        <v>69</v>
      </c>
      <c r="E92" s="24">
        <f>E66+E79+E90</f>
        <v>0</v>
      </c>
      <c r="G92" s="8" t="s">
        <v>70</v>
      </c>
      <c r="H92" s="8">
        <f t="shared" si="3"/>
        <v>37</v>
      </c>
    </row>
    <row r="93" spans="1:8" ht="16.5" thickTop="1" x14ac:dyDescent="0.25">
      <c r="A93" s="8">
        <f t="shared" si="2"/>
        <v>38</v>
      </c>
      <c r="C93" s="35"/>
      <c r="D93" s="35"/>
      <c r="E93" s="21"/>
      <c r="G93" s="8"/>
      <c r="H93" s="8">
        <f t="shared" si="3"/>
        <v>38</v>
      </c>
    </row>
    <row r="94" spans="1:8" ht="19.5" thickBot="1" x14ac:dyDescent="0.3">
      <c r="A94" s="8">
        <f t="shared" si="2"/>
        <v>39</v>
      </c>
      <c r="B94" s="19" t="s">
        <v>71</v>
      </c>
      <c r="C94" s="35"/>
      <c r="D94" s="35"/>
      <c r="E94" s="309">
        <f>+E40+E92</f>
        <v>900177.40001007915</v>
      </c>
      <c r="F94" s="12" t="s">
        <v>19</v>
      </c>
      <c r="G94" s="8" t="s">
        <v>72</v>
      </c>
      <c r="H94" s="8">
        <f t="shared" si="3"/>
        <v>39</v>
      </c>
    </row>
    <row r="95" spans="1:8" ht="16.5" thickTop="1" x14ac:dyDescent="0.25">
      <c r="A95" s="8"/>
      <c r="B95" s="19"/>
      <c r="C95" s="35"/>
      <c r="D95" s="35"/>
      <c r="E95" s="21"/>
      <c r="F95" s="27"/>
      <c r="G95" s="8"/>
    </row>
    <row r="96" spans="1:8" x14ac:dyDescent="0.25">
      <c r="A96" s="8"/>
      <c r="B96" s="19"/>
      <c r="C96" s="35"/>
      <c r="D96" s="35"/>
      <c r="E96" s="21"/>
      <c r="F96" s="27"/>
      <c r="G96" s="8"/>
    </row>
    <row r="97" spans="1:8" x14ac:dyDescent="0.25">
      <c r="A97" s="12" t="s">
        <v>19</v>
      </c>
      <c r="B97" s="5" t="str">
        <f>B43</f>
        <v>Items in BOLD have changed due to clearing the ROE Adder to zero for the TO6 Cycle 1 filing ER25-270 as compared to the original TO5 Cycle 4 filing ER22-527.</v>
      </c>
      <c r="C97" s="35"/>
      <c r="D97" s="35"/>
      <c r="E97" s="21"/>
      <c r="F97" s="27"/>
      <c r="G97" s="8"/>
    </row>
    <row r="98" spans="1:8" ht="18.75" x14ac:dyDescent="0.25">
      <c r="A98" s="13">
        <v>1</v>
      </c>
      <c r="B98" s="7" t="s">
        <v>42</v>
      </c>
      <c r="C98" s="35"/>
      <c r="D98" s="35"/>
      <c r="E98" s="21"/>
      <c r="G98" s="8"/>
    </row>
    <row r="99" spans="1:8" ht="18.75" x14ac:dyDescent="0.25">
      <c r="A99" s="13">
        <v>2</v>
      </c>
      <c r="B99" s="7" t="s">
        <v>73</v>
      </c>
      <c r="C99" s="35"/>
      <c r="D99" s="35"/>
      <c r="E99" s="64"/>
      <c r="F99" s="43"/>
      <c r="G99" s="8"/>
    </row>
    <row r="100" spans="1:8" ht="18.75" x14ac:dyDescent="0.25">
      <c r="A100" s="13">
        <v>3</v>
      </c>
      <c r="B100" s="7" t="s">
        <v>74</v>
      </c>
      <c r="C100" s="35"/>
      <c r="D100" s="35"/>
      <c r="E100" s="21"/>
      <c r="G100" s="8"/>
    </row>
    <row r="101" spans="1:8" x14ac:dyDescent="0.25">
      <c r="A101" s="8"/>
      <c r="B101" s="27"/>
      <c r="C101" s="35"/>
      <c r="D101" s="35"/>
      <c r="E101" s="21"/>
      <c r="G101" s="8"/>
    </row>
    <row r="102" spans="1:8" x14ac:dyDescent="0.25">
      <c r="A102" s="8"/>
      <c r="C102" s="35"/>
      <c r="D102" s="35"/>
      <c r="E102" s="21"/>
      <c r="G102" s="28"/>
    </row>
    <row r="103" spans="1:8" x14ac:dyDescent="0.25">
      <c r="A103" s="8"/>
      <c r="B103" s="344" t="s">
        <v>126</v>
      </c>
      <c r="C103" s="343"/>
      <c r="D103" s="343"/>
      <c r="E103" s="343"/>
      <c r="F103" s="343"/>
      <c r="G103" s="343"/>
    </row>
    <row r="104" spans="1:8" x14ac:dyDescent="0.25">
      <c r="A104" s="8"/>
      <c r="B104" s="344" t="s">
        <v>127</v>
      </c>
      <c r="C104" s="343"/>
      <c r="D104" s="343"/>
      <c r="E104" s="343"/>
      <c r="F104" s="343"/>
      <c r="G104" s="343"/>
    </row>
    <row r="105" spans="1:8" ht="17.25" x14ac:dyDescent="0.25">
      <c r="A105" s="8" t="s">
        <v>15</v>
      </c>
      <c r="B105" s="344" t="s">
        <v>128</v>
      </c>
      <c r="C105" s="345"/>
      <c r="D105" s="345"/>
      <c r="E105" s="345"/>
      <c r="F105" s="345"/>
      <c r="G105" s="345"/>
      <c r="H105" s="8" t="s">
        <v>15</v>
      </c>
    </row>
    <row r="106" spans="1:8" x14ac:dyDescent="0.25">
      <c r="A106" s="8"/>
      <c r="B106" s="340" t="str">
        <f>B5</f>
        <v>For the Base Period &amp; True-Up Period Ending December 31, 2020</v>
      </c>
      <c r="C106" s="341"/>
      <c r="D106" s="341"/>
      <c r="E106" s="341"/>
      <c r="F106" s="341"/>
      <c r="G106" s="341"/>
    </row>
    <row r="107" spans="1:8" x14ac:dyDescent="0.25">
      <c r="A107" s="8"/>
      <c r="B107" s="342" t="s">
        <v>2</v>
      </c>
      <c r="C107" s="343"/>
      <c r="D107" s="343"/>
      <c r="E107" s="343"/>
      <c r="F107" s="343"/>
      <c r="G107" s="343"/>
    </row>
    <row r="108" spans="1:8" x14ac:dyDescent="0.25">
      <c r="A108" s="8"/>
      <c r="B108" s="29"/>
      <c r="C108" s="27"/>
      <c r="D108" s="27"/>
      <c r="E108" s="27"/>
      <c r="F108" s="27"/>
      <c r="G108" s="27"/>
    </row>
    <row r="109" spans="1:8" x14ac:dyDescent="0.25">
      <c r="A109" s="8" t="s">
        <v>3</v>
      </c>
      <c r="E109" s="30"/>
      <c r="G109" s="8"/>
      <c r="H109" s="8" t="s">
        <v>3</v>
      </c>
    </row>
    <row r="110" spans="1:8" x14ac:dyDescent="0.25">
      <c r="A110" s="8" t="s">
        <v>7</v>
      </c>
      <c r="B110" s="27" t="s">
        <v>15</v>
      </c>
      <c r="E110" s="31" t="s">
        <v>5</v>
      </c>
      <c r="G110" s="32" t="s">
        <v>6</v>
      </c>
      <c r="H110" s="8" t="s">
        <v>7</v>
      </c>
    </row>
    <row r="111" spans="1:8" x14ac:dyDescent="0.25">
      <c r="A111" s="33"/>
      <c r="B111" s="14" t="s">
        <v>146</v>
      </c>
      <c r="C111" s="65"/>
      <c r="D111" s="65"/>
      <c r="E111" s="65"/>
      <c r="G111" s="8"/>
      <c r="H111" s="33"/>
    </row>
    <row r="112" spans="1:8" x14ac:dyDescent="0.25">
      <c r="A112" s="8">
        <v>1</v>
      </c>
      <c r="B112" s="66" t="s">
        <v>75</v>
      </c>
      <c r="C112" s="65"/>
      <c r="D112" s="65"/>
      <c r="E112" s="65"/>
      <c r="G112" s="8"/>
      <c r="H112" s="8">
        <f>A112</f>
        <v>1</v>
      </c>
    </row>
    <row r="113" spans="1:8" x14ac:dyDescent="0.25">
      <c r="A113" s="8">
        <f t="shared" ref="A113:A150" si="4">A112+1</f>
        <v>2</v>
      </c>
      <c r="B113" s="10" t="s">
        <v>76</v>
      </c>
      <c r="C113" s="65"/>
      <c r="D113" s="65"/>
      <c r="E113" s="288">
        <f>E181</f>
        <v>5242789.0227284599</v>
      </c>
      <c r="F113" s="12"/>
      <c r="G113" s="8" t="s">
        <v>147</v>
      </c>
      <c r="H113" s="8">
        <f t="shared" ref="H113:H150" si="5">H112+1</f>
        <v>2</v>
      </c>
    </row>
    <row r="114" spans="1:8" x14ac:dyDescent="0.25">
      <c r="A114" s="8">
        <f t="shared" si="4"/>
        <v>3</v>
      </c>
      <c r="B114" s="10" t="s">
        <v>77</v>
      </c>
      <c r="C114" s="65"/>
      <c r="D114" s="65"/>
      <c r="E114" s="289">
        <f>E182</f>
        <v>6183</v>
      </c>
      <c r="F114" s="12"/>
      <c r="G114" s="8" t="s">
        <v>148</v>
      </c>
      <c r="H114" s="8">
        <f t="shared" si="5"/>
        <v>3</v>
      </c>
    </row>
    <row r="115" spans="1:8" x14ac:dyDescent="0.25">
      <c r="A115" s="8">
        <f t="shared" si="4"/>
        <v>4</v>
      </c>
      <c r="B115" s="10" t="s">
        <v>78</v>
      </c>
      <c r="C115" s="65"/>
      <c r="D115" s="65"/>
      <c r="E115" s="289">
        <f>E183</f>
        <v>51190</v>
      </c>
      <c r="F115" s="12"/>
      <c r="G115" s="8" t="s">
        <v>149</v>
      </c>
      <c r="H115" s="8">
        <f t="shared" si="5"/>
        <v>4</v>
      </c>
    </row>
    <row r="116" spans="1:8" x14ac:dyDescent="0.25">
      <c r="A116" s="8">
        <f t="shared" si="4"/>
        <v>5</v>
      </c>
      <c r="B116" s="10" t="s">
        <v>79</v>
      </c>
      <c r="C116" s="65"/>
      <c r="D116" s="65"/>
      <c r="E116" s="290">
        <f>E184</f>
        <v>107715</v>
      </c>
      <c r="F116" s="12"/>
      <c r="G116" s="8" t="s">
        <v>150</v>
      </c>
      <c r="H116" s="8">
        <f t="shared" si="5"/>
        <v>5</v>
      </c>
    </row>
    <row r="117" spans="1:8" x14ac:dyDescent="0.25">
      <c r="A117" s="8">
        <f t="shared" si="4"/>
        <v>6</v>
      </c>
      <c r="B117" s="10" t="s">
        <v>80</v>
      </c>
      <c r="C117" s="8"/>
      <c r="D117" s="8"/>
      <c r="E117" s="284">
        <f>SUM(E113:E116)</f>
        <v>5407877.0227284599</v>
      </c>
      <c r="F117" s="12"/>
      <c r="G117" s="8" t="s">
        <v>81</v>
      </c>
      <c r="H117" s="8">
        <f t="shared" si="5"/>
        <v>6</v>
      </c>
    </row>
    <row r="118" spans="1:8" x14ac:dyDescent="0.25">
      <c r="A118" s="8">
        <f t="shared" si="4"/>
        <v>7</v>
      </c>
      <c r="C118" s="8"/>
      <c r="D118" s="8"/>
      <c r="E118" s="44"/>
      <c r="G118" s="8"/>
      <c r="H118" s="8">
        <f t="shared" si="5"/>
        <v>7</v>
      </c>
    </row>
    <row r="119" spans="1:8" x14ac:dyDescent="0.25">
      <c r="A119" s="8">
        <f t="shared" si="4"/>
        <v>8</v>
      </c>
      <c r="B119" s="66" t="s">
        <v>82</v>
      </c>
      <c r="C119" s="8"/>
      <c r="D119" s="8"/>
      <c r="E119" s="44"/>
      <c r="G119" s="8"/>
      <c r="H119" s="8">
        <f t="shared" si="5"/>
        <v>8</v>
      </c>
    </row>
    <row r="120" spans="1:8" x14ac:dyDescent="0.25">
      <c r="A120" s="8">
        <f t="shared" si="4"/>
        <v>9</v>
      </c>
      <c r="B120" s="10" t="s">
        <v>151</v>
      </c>
      <c r="C120" s="8"/>
      <c r="D120" s="8"/>
      <c r="E120" s="67">
        <v>0</v>
      </c>
      <c r="F120" s="43"/>
      <c r="G120" s="8" t="s">
        <v>152</v>
      </c>
      <c r="H120" s="8">
        <f t="shared" si="5"/>
        <v>9</v>
      </c>
    </row>
    <row r="121" spans="1:8" x14ac:dyDescent="0.25">
      <c r="A121" s="8">
        <f t="shared" si="4"/>
        <v>10</v>
      </c>
      <c r="B121" s="10" t="s">
        <v>83</v>
      </c>
      <c r="C121" s="8"/>
      <c r="D121" s="8"/>
      <c r="E121" s="68">
        <v>0</v>
      </c>
      <c r="G121" s="8" t="s">
        <v>153</v>
      </c>
      <c r="H121" s="8">
        <f t="shared" si="5"/>
        <v>10</v>
      </c>
    </row>
    <row r="122" spans="1:8" x14ac:dyDescent="0.25">
      <c r="A122" s="8">
        <f t="shared" si="4"/>
        <v>11</v>
      </c>
      <c r="B122" s="10" t="s">
        <v>84</v>
      </c>
      <c r="C122" s="8"/>
      <c r="D122" s="8"/>
      <c r="E122" s="69">
        <f>SUM(E120:E121)</f>
        <v>0</v>
      </c>
      <c r="F122" s="43"/>
      <c r="G122" s="8" t="s">
        <v>85</v>
      </c>
      <c r="H122" s="8">
        <f t="shared" si="5"/>
        <v>11</v>
      </c>
    </row>
    <row r="123" spans="1:8" x14ac:dyDescent="0.25">
      <c r="A123" s="8">
        <f t="shared" si="4"/>
        <v>12</v>
      </c>
      <c r="B123" s="10"/>
      <c r="C123" s="8"/>
      <c r="D123" s="8"/>
      <c r="E123" s="21"/>
      <c r="G123" s="8"/>
      <c r="H123" s="8">
        <f t="shared" si="5"/>
        <v>12</v>
      </c>
    </row>
    <row r="124" spans="1:8" x14ac:dyDescent="0.25">
      <c r="A124" s="8">
        <f t="shared" si="4"/>
        <v>13</v>
      </c>
      <c r="B124" s="66" t="s">
        <v>86</v>
      </c>
      <c r="E124" s="44"/>
      <c r="G124" s="8"/>
      <c r="H124" s="8">
        <f t="shared" si="5"/>
        <v>13</v>
      </c>
    </row>
    <row r="125" spans="1:8" x14ac:dyDescent="0.25">
      <c r="A125" s="8">
        <f t="shared" si="4"/>
        <v>14</v>
      </c>
      <c r="B125" s="7" t="s">
        <v>87</v>
      </c>
      <c r="C125" s="8"/>
      <c r="D125" s="8"/>
      <c r="E125" s="291">
        <v>-933382.95380582556</v>
      </c>
      <c r="F125" s="12"/>
      <c r="G125" s="8" t="s">
        <v>219</v>
      </c>
      <c r="H125" s="8">
        <f t="shared" si="5"/>
        <v>14</v>
      </c>
    </row>
    <row r="126" spans="1:8" x14ac:dyDescent="0.25">
      <c r="A126" s="8">
        <f t="shared" si="4"/>
        <v>15</v>
      </c>
      <c r="B126" s="7" t="s">
        <v>88</v>
      </c>
      <c r="C126" s="8"/>
      <c r="D126" s="8"/>
      <c r="E126" s="53">
        <v>0</v>
      </c>
      <c r="G126" s="8" t="s">
        <v>154</v>
      </c>
      <c r="H126" s="8">
        <f t="shared" si="5"/>
        <v>15</v>
      </c>
    </row>
    <row r="127" spans="1:8" x14ac:dyDescent="0.25">
      <c r="A127" s="8">
        <f t="shared" si="4"/>
        <v>16</v>
      </c>
      <c r="B127" s="10" t="s">
        <v>89</v>
      </c>
      <c r="C127" s="8"/>
      <c r="D127" s="8"/>
      <c r="E127" s="284">
        <f>SUM(E125:E126)</f>
        <v>-933382.95380582556</v>
      </c>
      <c r="F127" s="12"/>
      <c r="G127" s="8" t="s">
        <v>90</v>
      </c>
      <c r="H127" s="8">
        <f t="shared" si="5"/>
        <v>16</v>
      </c>
    </row>
    <row r="128" spans="1:8" x14ac:dyDescent="0.25">
      <c r="A128" s="8">
        <f t="shared" si="4"/>
        <v>17</v>
      </c>
      <c r="C128" s="8"/>
      <c r="D128" s="8"/>
      <c r="E128" s="70"/>
      <c r="G128" s="8"/>
      <c r="H128" s="8">
        <f t="shared" si="5"/>
        <v>17</v>
      </c>
    </row>
    <row r="129" spans="1:8" x14ac:dyDescent="0.25">
      <c r="A129" s="8">
        <f t="shared" si="4"/>
        <v>18</v>
      </c>
      <c r="B129" s="66" t="s">
        <v>91</v>
      </c>
      <c r="C129" s="8"/>
      <c r="D129" s="8"/>
      <c r="E129" s="70"/>
      <c r="G129" s="8"/>
      <c r="H129" s="8">
        <f t="shared" si="5"/>
        <v>18</v>
      </c>
    </row>
    <row r="130" spans="1:8" x14ac:dyDescent="0.25">
      <c r="A130" s="8">
        <f t="shared" si="4"/>
        <v>19</v>
      </c>
      <c r="B130" s="10" t="s">
        <v>155</v>
      </c>
      <c r="C130" s="8"/>
      <c r="D130" s="8"/>
      <c r="E130" s="288">
        <v>51954</v>
      </c>
      <c r="F130" s="12"/>
      <c r="G130" s="8" t="s">
        <v>423</v>
      </c>
      <c r="H130" s="8">
        <f t="shared" si="5"/>
        <v>19</v>
      </c>
    </row>
    <row r="131" spans="1:8" x14ac:dyDescent="0.25">
      <c r="A131" s="8">
        <f t="shared" si="4"/>
        <v>20</v>
      </c>
      <c r="B131" s="10" t="s">
        <v>92</v>
      </c>
      <c r="C131" s="8"/>
      <c r="D131" s="8"/>
      <c r="E131" s="289">
        <v>37807</v>
      </c>
      <c r="F131" s="12"/>
      <c r="G131" s="8" t="s">
        <v>424</v>
      </c>
      <c r="H131" s="8">
        <f t="shared" si="5"/>
        <v>20</v>
      </c>
    </row>
    <row r="132" spans="1:8" x14ac:dyDescent="0.25">
      <c r="A132" s="8">
        <f t="shared" si="4"/>
        <v>21</v>
      </c>
      <c r="B132" s="10" t="s">
        <v>93</v>
      </c>
      <c r="C132" s="8"/>
      <c r="D132" s="8"/>
      <c r="E132" s="290">
        <v>22268.853645970521</v>
      </c>
      <c r="F132" s="12"/>
      <c r="G132" s="8" t="s">
        <v>425</v>
      </c>
      <c r="H132" s="8">
        <f t="shared" si="5"/>
        <v>21</v>
      </c>
    </row>
    <row r="133" spans="1:8" x14ac:dyDescent="0.25">
      <c r="A133" s="8">
        <f t="shared" si="4"/>
        <v>22</v>
      </c>
      <c r="B133" s="10" t="s">
        <v>156</v>
      </c>
      <c r="E133" s="284">
        <f>SUM(E130:E132)</f>
        <v>112029.85364597052</v>
      </c>
      <c r="F133" s="12"/>
      <c r="G133" s="8" t="s">
        <v>94</v>
      </c>
      <c r="H133" s="8">
        <f t="shared" si="5"/>
        <v>22</v>
      </c>
    </row>
    <row r="134" spans="1:8" x14ac:dyDescent="0.25">
      <c r="A134" s="8">
        <f t="shared" si="4"/>
        <v>23</v>
      </c>
      <c r="B134" s="10"/>
      <c r="E134" s="71"/>
      <c r="G134" s="8"/>
      <c r="H134" s="8">
        <f t="shared" si="5"/>
        <v>23</v>
      </c>
    </row>
    <row r="135" spans="1:8" x14ac:dyDescent="0.25">
      <c r="A135" s="8">
        <f t="shared" si="4"/>
        <v>24</v>
      </c>
      <c r="B135" s="10" t="s">
        <v>95</v>
      </c>
      <c r="E135" s="72">
        <v>0</v>
      </c>
      <c r="G135" s="8" t="s">
        <v>157</v>
      </c>
      <c r="H135" s="8">
        <f t="shared" si="5"/>
        <v>24</v>
      </c>
    </row>
    <row r="136" spans="1:8" x14ac:dyDescent="0.25">
      <c r="A136" s="8">
        <f t="shared" si="4"/>
        <v>25</v>
      </c>
      <c r="B136" s="10" t="s">
        <v>96</v>
      </c>
      <c r="E136" s="58">
        <v>-10867.384430895108</v>
      </c>
      <c r="F136" s="12"/>
      <c r="G136" s="8" t="s">
        <v>158</v>
      </c>
      <c r="H136" s="8">
        <f t="shared" si="5"/>
        <v>25</v>
      </c>
    </row>
    <row r="137" spans="1:8" x14ac:dyDescent="0.25">
      <c r="A137" s="8">
        <f t="shared" si="4"/>
        <v>26</v>
      </c>
      <c r="B137" s="10"/>
      <c r="E137" s="71"/>
      <c r="G137" s="8"/>
      <c r="H137" s="8">
        <f t="shared" si="5"/>
        <v>26</v>
      </c>
    </row>
    <row r="138" spans="1:8" ht="16.5" thickBot="1" x14ac:dyDescent="0.3">
      <c r="A138" s="8">
        <f t="shared" si="4"/>
        <v>27</v>
      </c>
      <c r="B138" s="10" t="s">
        <v>97</v>
      </c>
      <c r="E138" s="292">
        <f>E135+E133+E127+E122+E117+E136</f>
        <v>4575656.5381377088</v>
      </c>
      <c r="F138" s="12"/>
      <c r="G138" s="8" t="s">
        <v>98</v>
      </c>
      <c r="H138" s="8">
        <f t="shared" si="5"/>
        <v>27</v>
      </c>
    </row>
    <row r="139" spans="1:8" ht="16.5" thickTop="1" x14ac:dyDescent="0.25">
      <c r="A139" s="8">
        <f t="shared" si="4"/>
        <v>28</v>
      </c>
      <c r="B139" s="10"/>
      <c r="E139" s="18"/>
      <c r="G139" s="8"/>
      <c r="H139" s="8">
        <f t="shared" si="5"/>
        <v>28</v>
      </c>
    </row>
    <row r="140" spans="1:8" ht="18.75" x14ac:dyDescent="0.25">
      <c r="A140" s="8">
        <f t="shared" si="4"/>
        <v>29</v>
      </c>
      <c r="B140" s="14" t="s">
        <v>99</v>
      </c>
      <c r="E140" s="18"/>
      <c r="G140" s="8"/>
      <c r="H140" s="8">
        <f t="shared" si="5"/>
        <v>29</v>
      </c>
    </row>
    <row r="141" spans="1:8" x14ac:dyDescent="0.25">
      <c r="A141" s="8">
        <f t="shared" si="4"/>
        <v>30</v>
      </c>
      <c r="B141" s="10" t="s">
        <v>100</v>
      </c>
      <c r="E141" s="59">
        <f>E190</f>
        <v>0</v>
      </c>
      <c r="G141" s="8" t="s">
        <v>159</v>
      </c>
      <c r="H141" s="8">
        <f t="shared" si="5"/>
        <v>30</v>
      </c>
    </row>
    <row r="142" spans="1:8" x14ac:dyDescent="0.25">
      <c r="A142" s="8">
        <f t="shared" si="4"/>
        <v>31</v>
      </c>
      <c r="B142" s="10" t="s">
        <v>101</v>
      </c>
      <c r="E142" s="53">
        <v>0</v>
      </c>
      <c r="G142" s="8" t="s">
        <v>160</v>
      </c>
      <c r="H142" s="8">
        <f t="shared" si="5"/>
        <v>31</v>
      </c>
    </row>
    <row r="143" spans="1:8" x14ac:dyDescent="0.25">
      <c r="A143" s="8">
        <f t="shared" si="4"/>
        <v>32</v>
      </c>
      <c r="B143" s="7" t="s">
        <v>102</v>
      </c>
      <c r="E143" s="15">
        <f>SUM(E141:E142)</f>
        <v>0</v>
      </c>
      <c r="G143" s="8" t="s">
        <v>103</v>
      </c>
      <c r="H143" s="8">
        <f t="shared" si="5"/>
        <v>32</v>
      </c>
    </row>
    <row r="144" spans="1:8" x14ac:dyDescent="0.25">
      <c r="A144" s="8">
        <f t="shared" si="4"/>
        <v>33</v>
      </c>
      <c r="B144" s="10"/>
      <c r="E144" s="18"/>
      <c r="G144" s="8"/>
      <c r="H144" s="8">
        <f t="shared" si="5"/>
        <v>33</v>
      </c>
    </row>
    <row r="145" spans="1:8" ht="18.75" x14ac:dyDescent="0.25">
      <c r="A145" s="8">
        <f t="shared" si="4"/>
        <v>34</v>
      </c>
      <c r="B145" s="14" t="s">
        <v>104</v>
      </c>
      <c r="E145" s="18"/>
      <c r="G145" s="8"/>
      <c r="H145" s="8">
        <f t="shared" si="5"/>
        <v>34</v>
      </c>
    </row>
    <row r="146" spans="1:8" x14ac:dyDescent="0.25">
      <c r="A146" s="8">
        <f t="shared" si="4"/>
        <v>35</v>
      </c>
      <c r="B146" s="10" t="s">
        <v>105</v>
      </c>
      <c r="E146" s="59">
        <v>0</v>
      </c>
      <c r="G146" s="8" t="s">
        <v>161</v>
      </c>
      <c r="H146" s="8">
        <f t="shared" si="5"/>
        <v>35</v>
      </c>
    </row>
    <row r="147" spans="1:8" x14ac:dyDescent="0.25">
      <c r="A147" s="8">
        <f t="shared" si="4"/>
        <v>36</v>
      </c>
      <c r="B147" s="7" t="s">
        <v>106</v>
      </c>
      <c r="E147" s="54">
        <v>0</v>
      </c>
      <c r="G147" s="8" t="s">
        <v>162</v>
      </c>
      <c r="H147" s="8">
        <f t="shared" si="5"/>
        <v>36</v>
      </c>
    </row>
    <row r="148" spans="1:8" x14ac:dyDescent="0.25">
      <c r="A148" s="8">
        <f t="shared" si="4"/>
        <v>37</v>
      </c>
      <c r="B148" s="7" t="s">
        <v>107</v>
      </c>
      <c r="E148" s="15">
        <f>SUM(E146:E147)</f>
        <v>0</v>
      </c>
      <c r="G148" s="8" t="s">
        <v>108</v>
      </c>
      <c r="H148" s="8">
        <f t="shared" si="5"/>
        <v>37</v>
      </c>
    </row>
    <row r="149" spans="1:8" x14ac:dyDescent="0.25">
      <c r="A149" s="8">
        <f t="shared" si="4"/>
        <v>38</v>
      </c>
      <c r="B149" s="10"/>
      <c r="E149" s="18"/>
      <c r="G149" s="8"/>
      <c r="H149" s="8">
        <f t="shared" si="5"/>
        <v>38</v>
      </c>
    </row>
    <row r="150" spans="1:8" ht="18.75" x14ac:dyDescent="0.25">
      <c r="A150" s="8">
        <f t="shared" si="4"/>
        <v>39</v>
      </c>
      <c r="B150" s="14" t="s">
        <v>109</v>
      </c>
      <c r="E150" s="59">
        <v>0</v>
      </c>
      <c r="G150" s="8" t="s">
        <v>163</v>
      </c>
      <c r="H150" s="8">
        <f t="shared" si="5"/>
        <v>39</v>
      </c>
    </row>
    <row r="151" spans="1:8" x14ac:dyDescent="0.25">
      <c r="A151" s="8"/>
      <c r="B151" s="10"/>
      <c r="E151" s="18"/>
      <c r="G151" s="8"/>
    </row>
    <row r="152" spans="1:8" x14ac:dyDescent="0.25">
      <c r="A152" s="8"/>
      <c r="B152" s="10"/>
      <c r="E152" s="18"/>
      <c r="G152" s="8"/>
    </row>
    <row r="153" spans="1:8" x14ac:dyDescent="0.25">
      <c r="A153" s="12"/>
      <c r="B153" s="5"/>
      <c r="E153" s="18"/>
      <c r="G153" s="8"/>
    </row>
    <row r="154" spans="1:8" ht="18.75" x14ac:dyDescent="0.25">
      <c r="A154" s="13">
        <v>1</v>
      </c>
      <c r="B154" s="7" t="s">
        <v>73</v>
      </c>
      <c r="E154" s="18"/>
      <c r="G154" s="8"/>
    </row>
    <row r="155" spans="1:8" x14ac:dyDescent="0.25">
      <c r="A155" s="8"/>
      <c r="B155" s="27"/>
      <c r="E155" s="18"/>
      <c r="G155" s="8"/>
    </row>
    <row r="156" spans="1:8" x14ac:dyDescent="0.25">
      <c r="A156" s="8"/>
      <c r="B156" s="27"/>
      <c r="E156" s="18"/>
      <c r="G156" s="8"/>
    </row>
    <row r="157" spans="1:8" x14ac:dyDescent="0.25">
      <c r="A157" s="8"/>
      <c r="B157" s="344" t="s">
        <v>126</v>
      </c>
      <c r="C157" s="343"/>
      <c r="D157" s="343"/>
      <c r="E157" s="343"/>
      <c r="F157" s="343"/>
      <c r="G157" s="343"/>
    </row>
    <row r="158" spans="1:8" x14ac:dyDescent="0.25">
      <c r="A158" s="8" t="s">
        <v>15</v>
      </c>
      <c r="B158" s="344" t="s">
        <v>127</v>
      </c>
      <c r="C158" s="343"/>
      <c r="D158" s="343"/>
      <c r="E158" s="343"/>
      <c r="F158" s="343"/>
      <c r="G158" s="343"/>
    </row>
    <row r="159" spans="1:8" ht="17.25" x14ac:dyDescent="0.25">
      <c r="A159" s="8"/>
      <c r="B159" s="344" t="s">
        <v>128</v>
      </c>
      <c r="C159" s="345"/>
      <c r="D159" s="345"/>
      <c r="E159" s="345"/>
      <c r="F159" s="345"/>
      <c r="G159" s="345"/>
    </row>
    <row r="160" spans="1:8" x14ac:dyDescent="0.25">
      <c r="A160" s="8"/>
      <c r="B160" s="340" t="str">
        <f>B5</f>
        <v>For the Base Period &amp; True-Up Period Ending December 31, 2020</v>
      </c>
      <c r="C160" s="341"/>
      <c r="D160" s="341"/>
      <c r="E160" s="341"/>
      <c r="F160" s="341"/>
      <c r="G160" s="341"/>
    </row>
    <row r="161" spans="1:10" x14ac:dyDescent="0.25">
      <c r="A161" s="8"/>
      <c r="B161" s="342" t="s">
        <v>2</v>
      </c>
      <c r="C161" s="343"/>
      <c r="D161" s="343"/>
      <c r="E161" s="343"/>
      <c r="F161" s="343"/>
      <c r="G161" s="343"/>
    </row>
    <row r="162" spans="1:10" x14ac:dyDescent="0.25">
      <c r="A162" s="8"/>
      <c r="B162" s="73"/>
    </row>
    <row r="163" spans="1:10" x14ac:dyDescent="0.25">
      <c r="A163" s="8" t="s">
        <v>3</v>
      </c>
      <c r="E163" s="30"/>
      <c r="G163" s="8"/>
      <c r="H163" s="8" t="s">
        <v>3</v>
      </c>
    </row>
    <row r="164" spans="1:10" x14ac:dyDescent="0.25">
      <c r="A164" s="8" t="s">
        <v>7</v>
      </c>
      <c r="B164" s="27" t="s">
        <v>15</v>
      </c>
      <c r="E164" s="31" t="s">
        <v>5</v>
      </c>
      <c r="G164" s="32" t="s">
        <v>6</v>
      </c>
      <c r="H164" s="8" t="s">
        <v>7</v>
      </c>
    </row>
    <row r="165" spans="1:10" x14ac:dyDescent="0.25">
      <c r="A165" s="33"/>
      <c r="B165" s="14" t="s">
        <v>164</v>
      </c>
      <c r="E165" s="30"/>
      <c r="G165" s="8"/>
      <c r="H165" s="33"/>
    </row>
    <row r="166" spans="1:10" x14ac:dyDescent="0.25">
      <c r="A166" s="8">
        <v>1</v>
      </c>
      <c r="B166" s="66" t="s">
        <v>110</v>
      </c>
      <c r="E166" s="30"/>
      <c r="G166" s="8"/>
      <c r="H166" s="8">
        <f>A166</f>
        <v>1</v>
      </c>
    </row>
    <row r="167" spans="1:10" x14ac:dyDescent="0.25">
      <c r="A167" s="8">
        <f t="shared" ref="A167:A190" si="6">A166+1</f>
        <v>2</v>
      </c>
      <c r="B167" s="10" t="s">
        <v>76</v>
      </c>
      <c r="E167" s="51">
        <v>6628921.0157284606</v>
      </c>
      <c r="F167" s="12"/>
      <c r="G167" s="8" t="s">
        <v>165</v>
      </c>
      <c r="H167" s="8">
        <f t="shared" ref="H167:H190" si="7">H166+1</f>
        <v>2</v>
      </c>
      <c r="I167" s="74"/>
    </row>
    <row r="168" spans="1:10" x14ac:dyDescent="0.25">
      <c r="A168" s="8">
        <f t="shared" si="6"/>
        <v>3</v>
      </c>
      <c r="B168" s="10" t="s">
        <v>166</v>
      </c>
      <c r="E168" s="283">
        <v>34629</v>
      </c>
      <c r="F168" s="12"/>
      <c r="G168" s="8" t="s">
        <v>167</v>
      </c>
      <c r="H168" s="8">
        <f t="shared" si="7"/>
        <v>3</v>
      </c>
      <c r="I168" s="75"/>
    </row>
    <row r="169" spans="1:10" x14ac:dyDescent="0.25">
      <c r="A169" s="8">
        <f t="shared" si="6"/>
        <v>4</v>
      </c>
      <c r="B169" s="10" t="s">
        <v>78</v>
      </c>
      <c r="E169" s="283">
        <v>86566</v>
      </c>
      <c r="F169" s="12"/>
      <c r="G169" s="8" t="s">
        <v>168</v>
      </c>
      <c r="H169" s="8">
        <f t="shared" si="7"/>
        <v>4</v>
      </c>
      <c r="J169" s="76"/>
    </row>
    <row r="170" spans="1:10" x14ac:dyDescent="0.25">
      <c r="A170" s="8">
        <f t="shared" si="6"/>
        <v>5</v>
      </c>
      <c r="B170" s="10" t="s">
        <v>79</v>
      </c>
      <c r="C170" s="8"/>
      <c r="D170" s="8"/>
      <c r="E170" s="47">
        <v>214236</v>
      </c>
      <c r="F170" s="12"/>
      <c r="G170" s="8" t="s">
        <v>169</v>
      </c>
      <c r="H170" s="8">
        <f t="shared" si="7"/>
        <v>5</v>
      </c>
    </row>
    <row r="171" spans="1:10" x14ac:dyDescent="0.25">
      <c r="A171" s="8">
        <f t="shared" si="6"/>
        <v>6</v>
      </c>
      <c r="B171" s="10" t="s">
        <v>111</v>
      </c>
      <c r="E171" s="284">
        <f>SUM(E167:E170)</f>
        <v>6964352.0157284606</v>
      </c>
      <c r="F171" s="12"/>
      <c r="G171" s="8" t="s">
        <v>81</v>
      </c>
      <c r="H171" s="8">
        <f t="shared" si="7"/>
        <v>6</v>
      </c>
      <c r="I171" s="75"/>
    </row>
    <row r="172" spans="1:10" x14ac:dyDescent="0.25">
      <c r="A172" s="8">
        <f t="shared" si="6"/>
        <v>7</v>
      </c>
      <c r="C172" s="8"/>
      <c r="D172" s="8"/>
      <c r="E172" s="30"/>
      <c r="G172" s="8"/>
      <c r="H172" s="8">
        <f t="shared" si="7"/>
        <v>7</v>
      </c>
    </row>
    <row r="173" spans="1:10" x14ac:dyDescent="0.25">
      <c r="A173" s="8">
        <f t="shared" si="6"/>
        <v>8</v>
      </c>
      <c r="B173" s="26" t="s">
        <v>112</v>
      </c>
      <c r="E173" s="30"/>
      <c r="G173" s="8"/>
      <c r="H173" s="8">
        <f t="shared" si="7"/>
        <v>8</v>
      </c>
    </row>
    <row r="174" spans="1:10" x14ac:dyDescent="0.25">
      <c r="A174" s="8">
        <f t="shared" si="6"/>
        <v>9</v>
      </c>
      <c r="B174" s="7" t="s">
        <v>113</v>
      </c>
      <c r="E174" s="51">
        <v>1386131.9930000002</v>
      </c>
      <c r="F174" s="12"/>
      <c r="G174" s="8" t="s">
        <v>170</v>
      </c>
      <c r="H174" s="8">
        <f t="shared" si="7"/>
        <v>9</v>
      </c>
    </row>
    <row r="175" spans="1:10" x14ac:dyDescent="0.25">
      <c r="A175" s="8">
        <f t="shared" si="6"/>
        <v>10</v>
      </c>
      <c r="B175" s="7" t="s">
        <v>114</v>
      </c>
      <c r="E175" s="283">
        <v>28446</v>
      </c>
      <c r="F175" s="12"/>
      <c r="G175" s="8" t="s">
        <v>171</v>
      </c>
      <c r="H175" s="8">
        <f t="shared" si="7"/>
        <v>10</v>
      </c>
    </row>
    <row r="176" spans="1:10" x14ac:dyDescent="0.25">
      <c r="A176" s="8">
        <f t="shared" si="6"/>
        <v>11</v>
      </c>
      <c r="B176" s="7" t="s">
        <v>115</v>
      </c>
      <c r="E176" s="283">
        <v>35376</v>
      </c>
      <c r="F176" s="12"/>
      <c r="G176" s="8" t="s">
        <v>172</v>
      </c>
      <c r="H176" s="8">
        <f t="shared" si="7"/>
        <v>11</v>
      </c>
    </row>
    <row r="177" spans="1:8" x14ac:dyDescent="0.25">
      <c r="A177" s="8">
        <f t="shared" si="6"/>
        <v>12</v>
      </c>
      <c r="B177" s="7" t="s">
        <v>116</v>
      </c>
      <c r="E177" s="47">
        <v>106521</v>
      </c>
      <c r="F177" s="12"/>
      <c r="G177" s="8" t="s">
        <v>173</v>
      </c>
      <c r="H177" s="8">
        <f t="shared" si="7"/>
        <v>12</v>
      </c>
    </row>
    <row r="178" spans="1:8" x14ac:dyDescent="0.25">
      <c r="A178" s="8">
        <f t="shared" si="6"/>
        <v>13</v>
      </c>
      <c r="B178" s="75" t="s">
        <v>117</v>
      </c>
      <c r="C178" s="75"/>
      <c r="D178" s="75"/>
      <c r="E178" s="285">
        <f>SUM(E174:E177)</f>
        <v>1556474.9930000002</v>
      </c>
      <c r="F178" s="12"/>
      <c r="G178" s="8" t="s">
        <v>118</v>
      </c>
      <c r="H178" s="8">
        <f t="shared" si="7"/>
        <v>13</v>
      </c>
    </row>
    <row r="179" spans="1:8" x14ac:dyDescent="0.25">
      <c r="A179" s="8">
        <f t="shared" si="6"/>
        <v>14</v>
      </c>
      <c r="B179" s="75"/>
      <c r="C179" s="75"/>
      <c r="D179" s="75"/>
      <c r="E179" s="70"/>
      <c r="G179" s="8"/>
      <c r="H179" s="8">
        <f t="shared" si="7"/>
        <v>14</v>
      </c>
    </row>
    <row r="180" spans="1:8" x14ac:dyDescent="0.25">
      <c r="A180" s="8">
        <f t="shared" si="6"/>
        <v>15</v>
      </c>
      <c r="B180" s="66" t="s">
        <v>75</v>
      </c>
      <c r="C180" s="75"/>
      <c r="D180" s="75"/>
      <c r="E180" s="70"/>
      <c r="G180" s="8"/>
      <c r="H180" s="8">
        <f t="shared" si="7"/>
        <v>15</v>
      </c>
    </row>
    <row r="181" spans="1:8" x14ac:dyDescent="0.25">
      <c r="A181" s="8">
        <f t="shared" si="6"/>
        <v>16</v>
      </c>
      <c r="B181" s="10" t="s">
        <v>76</v>
      </c>
      <c r="E181" s="18">
        <f>+E167-E174</f>
        <v>5242789.0227284599</v>
      </c>
      <c r="F181" s="12"/>
      <c r="G181" s="8" t="s">
        <v>174</v>
      </c>
      <c r="H181" s="8">
        <f t="shared" si="7"/>
        <v>16</v>
      </c>
    </row>
    <row r="182" spans="1:8" x14ac:dyDescent="0.25">
      <c r="A182" s="8">
        <f t="shared" si="6"/>
        <v>17</v>
      </c>
      <c r="B182" s="10" t="s">
        <v>77</v>
      </c>
      <c r="E182" s="46">
        <f>+E168-E175</f>
        <v>6183</v>
      </c>
      <c r="F182" s="12"/>
      <c r="G182" s="8" t="s">
        <v>175</v>
      </c>
      <c r="H182" s="8">
        <f t="shared" si="7"/>
        <v>17</v>
      </c>
    </row>
    <row r="183" spans="1:8" x14ac:dyDescent="0.25">
      <c r="A183" s="8">
        <f t="shared" si="6"/>
        <v>18</v>
      </c>
      <c r="B183" s="10" t="s">
        <v>78</v>
      </c>
      <c r="E183" s="46">
        <f>+E169-E176</f>
        <v>51190</v>
      </c>
      <c r="F183" s="12"/>
      <c r="G183" s="8" t="s">
        <v>176</v>
      </c>
      <c r="H183" s="8">
        <f t="shared" si="7"/>
        <v>18</v>
      </c>
    </row>
    <row r="184" spans="1:8" x14ac:dyDescent="0.25">
      <c r="A184" s="8">
        <f t="shared" si="6"/>
        <v>19</v>
      </c>
      <c r="B184" s="10" t="s">
        <v>79</v>
      </c>
      <c r="E184" s="286">
        <f>+E170-E177</f>
        <v>107715</v>
      </c>
      <c r="F184" s="12"/>
      <c r="G184" s="8" t="s">
        <v>177</v>
      </c>
      <c r="H184" s="8">
        <f t="shared" si="7"/>
        <v>19</v>
      </c>
    </row>
    <row r="185" spans="1:8" ht="16.5" thickBot="1" x14ac:dyDescent="0.3">
      <c r="A185" s="8">
        <f t="shared" si="6"/>
        <v>20</v>
      </c>
      <c r="B185" s="7" t="s">
        <v>80</v>
      </c>
      <c r="E185" s="287">
        <f>SUM(E181:E184)</f>
        <v>5407877.0227284599</v>
      </c>
      <c r="F185" s="12"/>
      <c r="G185" s="8" t="s">
        <v>119</v>
      </c>
      <c r="H185" s="8">
        <f t="shared" si="7"/>
        <v>20</v>
      </c>
    </row>
    <row r="186" spans="1:8" ht="16.5" thickTop="1" x14ac:dyDescent="0.25">
      <c r="A186" s="8">
        <f t="shared" si="6"/>
        <v>21</v>
      </c>
      <c r="E186" s="18"/>
      <c r="G186" s="8"/>
      <c r="H186" s="8">
        <f t="shared" si="7"/>
        <v>21</v>
      </c>
    </row>
    <row r="187" spans="1:8" ht="18.75" x14ac:dyDescent="0.25">
      <c r="A187" s="8">
        <f t="shared" si="6"/>
        <v>22</v>
      </c>
      <c r="B187" s="14" t="s">
        <v>120</v>
      </c>
      <c r="E187" s="18"/>
      <c r="G187" s="8"/>
      <c r="H187" s="8">
        <f t="shared" si="7"/>
        <v>22</v>
      </c>
    </row>
    <row r="188" spans="1:8" x14ac:dyDescent="0.25">
      <c r="A188" s="8">
        <f t="shared" si="6"/>
        <v>23</v>
      </c>
      <c r="B188" s="10" t="s">
        <v>121</v>
      </c>
      <c r="E188" s="59">
        <v>0</v>
      </c>
      <c r="G188" s="8" t="s">
        <v>178</v>
      </c>
      <c r="H188" s="8">
        <f t="shared" si="7"/>
        <v>23</v>
      </c>
    </row>
    <row r="189" spans="1:8" x14ac:dyDescent="0.25">
      <c r="A189" s="8">
        <f t="shared" si="6"/>
        <v>24</v>
      </c>
      <c r="B189" s="7" t="s">
        <v>122</v>
      </c>
      <c r="E189" s="54">
        <v>0</v>
      </c>
      <c r="G189" s="8" t="s">
        <v>179</v>
      </c>
      <c r="H189" s="8">
        <f t="shared" si="7"/>
        <v>24</v>
      </c>
    </row>
    <row r="190" spans="1:8" ht="16.5" thickBot="1" x14ac:dyDescent="0.3">
      <c r="A190" s="8">
        <f t="shared" si="6"/>
        <v>25</v>
      </c>
      <c r="B190" s="10" t="s">
        <v>123</v>
      </c>
      <c r="E190" s="77">
        <f>E188-E189</f>
        <v>0</v>
      </c>
      <c r="G190" s="8" t="s">
        <v>124</v>
      </c>
      <c r="H190" s="8">
        <f t="shared" si="7"/>
        <v>25</v>
      </c>
    </row>
    <row r="191" spans="1:8" ht="16.5" thickTop="1" x14ac:dyDescent="0.25">
      <c r="A191" s="8"/>
      <c r="B191" s="10"/>
      <c r="E191" s="18"/>
      <c r="G191" s="8"/>
    </row>
    <row r="192" spans="1:8" x14ac:dyDescent="0.25">
      <c r="A192" s="12"/>
      <c r="B192" s="312"/>
      <c r="E192" s="18"/>
      <c r="G192" s="8"/>
    </row>
    <row r="193" spans="1:7" ht="18.75" x14ac:dyDescent="0.25">
      <c r="A193" s="13">
        <v>1</v>
      </c>
      <c r="B193" s="7" t="s">
        <v>125</v>
      </c>
      <c r="E193" s="18"/>
      <c r="G193" s="8"/>
    </row>
    <row r="195" spans="1:7" x14ac:dyDescent="0.25">
      <c r="E195" s="78"/>
    </row>
  </sheetData>
  <mergeCells count="20">
    <mergeCell ref="B160:G160"/>
    <mergeCell ref="B161:G161"/>
    <mergeCell ref="B105:G105"/>
    <mergeCell ref="B106:G106"/>
    <mergeCell ref="B107:G107"/>
    <mergeCell ref="B157:G157"/>
    <mergeCell ref="B158:G158"/>
    <mergeCell ref="B159:G159"/>
    <mergeCell ref="B104:G104"/>
    <mergeCell ref="B2:G2"/>
    <mergeCell ref="B3:G3"/>
    <mergeCell ref="B4:G4"/>
    <mergeCell ref="B5:G5"/>
    <mergeCell ref="B6:G6"/>
    <mergeCell ref="B47:G47"/>
    <mergeCell ref="B48:G48"/>
    <mergeCell ref="B49:G49"/>
    <mergeCell ref="B50:G50"/>
    <mergeCell ref="B51:G51"/>
    <mergeCell ref="B103:G103"/>
  </mergeCells>
  <printOptions horizontalCentered="1"/>
  <pageMargins left="0.25" right="0.25" top="0.5" bottom="0.5" header="0.35" footer="0.25"/>
  <pageSetup scale="50" orientation="portrait" r:id="rId1"/>
  <headerFooter scaleWithDoc="0" alignWithMargins="0">
    <oddHeader>&amp;C&amp;"Times New Roman,Bold"&amp;6REVISED</oddHeader>
    <oddFooter>&amp;L&amp;A&amp;CPage 3.&amp;P&amp;R&amp;F</oddFooter>
  </headerFooter>
  <rowBreaks count="3" manualBreakCount="3">
    <brk id="45" max="16383" man="1"/>
    <brk id="101" max="16383" man="1"/>
    <brk id="15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6F984-CBC5-441E-A49A-2BBA73F6A61E}">
  <dimension ref="A1:J196"/>
  <sheetViews>
    <sheetView view="pageLayout" zoomScaleNormal="80" workbookViewId="0">
      <selection activeCell="G259" sqref="G259"/>
    </sheetView>
  </sheetViews>
  <sheetFormatPr defaultColWidth="9.140625" defaultRowHeight="15.75" x14ac:dyDescent="0.25"/>
  <cols>
    <col min="1" max="1" width="5.140625" style="7" customWidth="1"/>
    <col min="2" max="2" width="88.140625" style="7" customWidth="1"/>
    <col min="3" max="3" width="10.42578125" style="7" customWidth="1"/>
    <col min="4" max="4" width="1.5703125" style="7" customWidth="1"/>
    <col min="5" max="5" width="18.42578125" style="7" customWidth="1"/>
    <col min="6" max="6" width="1.5703125" style="7" customWidth="1"/>
    <col min="7" max="7" width="53.85546875" style="7" customWidth="1"/>
    <col min="8" max="8" width="5.140625" style="8" customWidth="1"/>
    <col min="9" max="9" width="22.42578125" style="7" customWidth="1"/>
    <col min="10" max="10" width="20.140625" style="7" bestFit="1" customWidth="1"/>
    <col min="11" max="16384" width="9.140625" style="7"/>
  </cols>
  <sheetData>
    <row r="1" spans="1:10" x14ac:dyDescent="0.25">
      <c r="A1" s="154" t="s">
        <v>426</v>
      </c>
    </row>
    <row r="2" spans="1:10" x14ac:dyDescent="0.25">
      <c r="G2" s="28"/>
    </row>
    <row r="3" spans="1:10" x14ac:dyDescent="0.25">
      <c r="A3" s="8"/>
      <c r="B3" s="344" t="s">
        <v>126</v>
      </c>
      <c r="C3" s="343"/>
      <c r="D3" s="343"/>
      <c r="E3" s="343"/>
      <c r="F3" s="343"/>
      <c r="G3" s="343"/>
    </row>
    <row r="4" spans="1:10" x14ac:dyDescent="0.25">
      <c r="A4" s="8" t="s">
        <v>15</v>
      </c>
      <c r="B4" s="344" t="s">
        <v>127</v>
      </c>
      <c r="C4" s="343"/>
      <c r="D4" s="343"/>
      <c r="E4" s="343"/>
      <c r="F4" s="343"/>
      <c r="G4" s="343"/>
    </row>
    <row r="5" spans="1:10" ht="17.25" x14ac:dyDescent="0.25">
      <c r="A5" s="8"/>
      <c r="B5" s="344" t="s">
        <v>128</v>
      </c>
      <c r="C5" s="345"/>
      <c r="D5" s="345"/>
      <c r="E5" s="345"/>
      <c r="F5" s="345"/>
      <c r="G5" s="345"/>
    </row>
    <row r="6" spans="1:10" x14ac:dyDescent="0.25">
      <c r="A6" s="8"/>
      <c r="B6" s="346" t="s">
        <v>129</v>
      </c>
      <c r="C6" s="346"/>
      <c r="D6" s="346"/>
      <c r="E6" s="346"/>
      <c r="F6" s="346"/>
      <c r="G6" s="346"/>
    </row>
    <row r="7" spans="1:10" x14ac:dyDescent="0.25">
      <c r="A7" s="8"/>
      <c r="B7" s="342" t="s">
        <v>2</v>
      </c>
      <c r="C7" s="343"/>
      <c r="D7" s="343"/>
      <c r="E7" s="343"/>
      <c r="F7" s="343"/>
      <c r="G7" s="343"/>
    </row>
    <row r="8" spans="1:10" x14ac:dyDescent="0.25">
      <c r="A8" s="8"/>
      <c r="B8" s="29"/>
      <c r="C8" s="27"/>
      <c r="D8" s="27"/>
      <c r="E8" s="27"/>
      <c r="F8" s="27"/>
      <c r="G8" s="27"/>
    </row>
    <row r="9" spans="1:10" x14ac:dyDescent="0.25">
      <c r="A9" s="8" t="s">
        <v>3</v>
      </c>
      <c r="E9" s="30"/>
      <c r="G9" s="8"/>
      <c r="H9" s="8" t="s">
        <v>3</v>
      </c>
    </row>
    <row r="10" spans="1:10" ht="15.75" customHeight="1" x14ac:dyDescent="0.25">
      <c r="A10" s="32" t="s">
        <v>7</v>
      </c>
      <c r="B10" s="27" t="s">
        <v>15</v>
      </c>
      <c r="E10" s="31" t="s">
        <v>5</v>
      </c>
      <c r="G10" s="32" t="s">
        <v>6</v>
      </c>
      <c r="H10" s="32" t="s">
        <v>7</v>
      </c>
    </row>
    <row r="11" spans="1:10" x14ac:dyDescent="0.25">
      <c r="A11" s="33"/>
      <c r="B11" s="14" t="s">
        <v>16</v>
      </c>
      <c r="E11" s="34"/>
      <c r="G11" s="8"/>
      <c r="H11" s="33"/>
    </row>
    <row r="12" spans="1:10" x14ac:dyDescent="0.25">
      <c r="A12" s="8">
        <v>1</v>
      </c>
      <c r="B12" s="10" t="s">
        <v>17</v>
      </c>
      <c r="C12" s="35"/>
      <c r="D12" s="35"/>
      <c r="E12" s="117">
        <v>95535.541019356009</v>
      </c>
      <c r="F12" s="12"/>
      <c r="G12" s="8" t="s">
        <v>130</v>
      </c>
      <c r="H12" s="8">
        <f>A12</f>
        <v>1</v>
      </c>
      <c r="I12" s="36"/>
    </row>
    <row r="13" spans="1:10" x14ac:dyDescent="0.25">
      <c r="A13" s="8">
        <f t="shared" ref="A13:A41" si="0">A12+1</f>
        <v>2</v>
      </c>
      <c r="B13" s="10" t="s">
        <v>15</v>
      </c>
      <c r="C13" s="35"/>
      <c r="D13" s="35"/>
      <c r="E13" s="37" t="s">
        <v>15</v>
      </c>
      <c r="G13" s="8"/>
      <c r="H13" s="8">
        <f t="shared" ref="H13:H41" si="1">H12+1</f>
        <v>2</v>
      </c>
      <c r="I13" s="36"/>
    </row>
    <row r="14" spans="1:10" x14ac:dyDescent="0.25">
      <c r="A14" s="8">
        <f t="shared" si="0"/>
        <v>3</v>
      </c>
      <c r="B14" s="10" t="s">
        <v>18</v>
      </c>
      <c r="C14" s="35"/>
      <c r="D14" s="35"/>
      <c r="E14" s="304">
        <v>82615.288148408174</v>
      </c>
      <c r="F14" s="12" t="s">
        <v>19</v>
      </c>
      <c r="G14" s="8" t="s">
        <v>416</v>
      </c>
      <c r="H14" s="8">
        <f t="shared" si="1"/>
        <v>3</v>
      </c>
      <c r="I14" s="36"/>
    </row>
    <row r="15" spans="1:10" x14ac:dyDescent="0.25">
      <c r="A15" s="8">
        <f t="shared" si="0"/>
        <v>4</v>
      </c>
      <c r="B15" s="10"/>
      <c r="C15" s="35"/>
      <c r="D15" s="35"/>
      <c r="E15" s="38"/>
      <c r="F15" s="27"/>
      <c r="G15" s="8"/>
      <c r="H15" s="8">
        <f t="shared" si="1"/>
        <v>4</v>
      </c>
      <c r="J15" s="39"/>
    </row>
    <row r="16" spans="1:10" x14ac:dyDescent="0.25">
      <c r="A16" s="8">
        <f t="shared" si="0"/>
        <v>5</v>
      </c>
      <c r="B16" s="10" t="s">
        <v>20</v>
      </c>
      <c r="C16" s="35"/>
      <c r="D16" s="35"/>
      <c r="E16" s="40">
        <v>0</v>
      </c>
      <c r="G16" s="8" t="s">
        <v>131</v>
      </c>
      <c r="H16" s="8">
        <f t="shared" si="1"/>
        <v>5</v>
      </c>
      <c r="J16" s="39"/>
    </row>
    <row r="17" spans="1:10" x14ac:dyDescent="0.25">
      <c r="A17" s="8">
        <f t="shared" si="0"/>
        <v>6</v>
      </c>
      <c r="B17" s="10" t="s">
        <v>21</v>
      </c>
      <c r="C17" s="35"/>
      <c r="D17" s="35"/>
      <c r="E17" s="305">
        <f>E12+E14+E16</f>
        <v>178150.82916776417</v>
      </c>
      <c r="F17" s="12" t="s">
        <v>19</v>
      </c>
      <c r="G17" s="8" t="s">
        <v>22</v>
      </c>
      <c r="H17" s="8">
        <f t="shared" si="1"/>
        <v>6</v>
      </c>
      <c r="I17" s="41"/>
      <c r="J17" s="39"/>
    </row>
    <row r="18" spans="1:10" x14ac:dyDescent="0.25">
      <c r="A18" s="8">
        <f t="shared" si="0"/>
        <v>7</v>
      </c>
      <c r="E18" s="42"/>
      <c r="G18" s="8"/>
      <c r="H18" s="8">
        <f t="shared" si="1"/>
        <v>7</v>
      </c>
    </row>
    <row r="19" spans="1:10" x14ac:dyDescent="0.25">
      <c r="A19" s="8">
        <f t="shared" si="0"/>
        <v>8</v>
      </c>
      <c r="B19" s="7" t="s">
        <v>23</v>
      </c>
      <c r="C19" s="35"/>
      <c r="D19" s="35"/>
      <c r="E19" s="295">
        <v>225836.40281717601</v>
      </c>
      <c r="F19" s="43"/>
      <c r="G19" s="8" t="s">
        <v>221</v>
      </c>
      <c r="H19" s="8">
        <f t="shared" si="1"/>
        <v>8</v>
      </c>
    </row>
    <row r="20" spans="1:10" x14ac:dyDescent="0.25">
      <c r="A20" s="8">
        <f t="shared" si="0"/>
        <v>9</v>
      </c>
      <c r="E20" s="44" t="s">
        <v>15</v>
      </c>
      <c r="G20" s="8"/>
      <c r="H20" s="8">
        <f t="shared" si="1"/>
        <v>9</v>
      </c>
    </row>
    <row r="21" spans="1:10" ht="18.75" x14ac:dyDescent="0.25">
      <c r="A21" s="8">
        <f t="shared" si="0"/>
        <v>10</v>
      </c>
      <c r="B21" s="7" t="s">
        <v>24</v>
      </c>
      <c r="E21" s="45">
        <v>0</v>
      </c>
      <c r="G21" s="8" t="s">
        <v>132</v>
      </c>
      <c r="H21" s="8">
        <f t="shared" si="1"/>
        <v>10</v>
      </c>
      <c r="I21" s="36"/>
    </row>
    <row r="22" spans="1:10" x14ac:dyDescent="0.25">
      <c r="A22" s="8">
        <f t="shared" si="0"/>
        <v>11</v>
      </c>
      <c r="E22" s="44"/>
      <c r="G22" s="8"/>
      <c r="H22" s="8">
        <f t="shared" si="1"/>
        <v>11</v>
      </c>
    </row>
    <row r="23" spans="1:10" x14ac:dyDescent="0.25">
      <c r="A23" s="8">
        <f t="shared" si="0"/>
        <v>12</v>
      </c>
      <c r="B23" s="7" t="s">
        <v>25</v>
      </c>
      <c r="C23" s="35"/>
      <c r="D23" s="35"/>
      <c r="E23" s="296">
        <v>57765.973607000778</v>
      </c>
      <c r="F23" s="12"/>
      <c r="G23" s="8" t="s">
        <v>222</v>
      </c>
      <c r="H23" s="8">
        <f t="shared" si="1"/>
        <v>12</v>
      </c>
      <c r="I23" s="36"/>
    </row>
    <row r="24" spans="1:10" x14ac:dyDescent="0.25">
      <c r="A24" s="8">
        <f t="shared" si="0"/>
        <v>13</v>
      </c>
      <c r="B24" s="10"/>
      <c r="C24" s="35"/>
      <c r="D24" s="35"/>
      <c r="E24" s="46"/>
      <c r="G24" s="8"/>
      <c r="H24" s="8">
        <f t="shared" si="1"/>
        <v>13</v>
      </c>
    </row>
    <row r="25" spans="1:10" x14ac:dyDescent="0.25">
      <c r="A25" s="8">
        <f t="shared" si="0"/>
        <v>14</v>
      </c>
      <c r="B25" s="7" t="s">
        <v>26</v>
      </c>
      <c r="C25" s="35"/>
      <c r="D25" s="35"/>
      <c r="E25" s="47">
        <v>3104.6015779338113</v>
      </c>
      <c r="F25" s="27"/>
      <c r="G25" s="8" t="s">
        <v>133</v>
      </c>
      <c r="H25" s="8">
        <f t="shared" si="1"/>
        <v>14</v>
      </c>
      <c r="I25" s="36"/>
    </row>
    <row r="26" spans="1:10" x14ac:dyDescent="0.25">
      <c r="A26" s="8">
        <f t="shared" si="0"/>
        <v>15</v>
      </c>
      <c r="B26" s="10" t="s">
        <v>27</v>
      </c>
      <c r="C26" s="35"/>
      <c r="D26" s="35"/>
      <c r="E26" s="306">
        <f>SUM(E17+E19+E21+E23+E25)</f>
        <v>464857.80716987478</v>
      </c>
      <c r="F26" s="12" t="s">
        <v>19</v>
      </c>
      <c r="G26" s="8" t="s">
        <v>28</v>
      </c>
      <c r="H26" s="8">
        <f t="shared" si="1"/>
        <v>15</v>
      </c>
    </row>
    <row r="27" spans="1:10" x14ac:dyDescent="0.25">
      <c r="A27" s="8">
        <f t="shared" si="0"/>
        <v>16</v>
      </c>
      <c r="B27" s="10"/>
      <c r="C27" s="35"/>
      <c r="D27" s="35"/>
      <c r="E27" s="48"/>
      <c r="G27" s="8"/>
      <c r="H27" s="8">
        <f t="shared" si="1"/>
        <v>16</v>
      </c>
    </row>
    <row r="28" spans="1:10" ht="18.75" x14ac:dyDescent="0.25">
      <c r="A28" s="8">
        <f t="shared" si="0"/>
        <v>17</v>
      </c>
      <c r="B28" s="10" t="s">
        <v>29</v>
      </c>
      <c r="C28" s="35"/>
      <c r="D28" s="35"/>
      <c r="E28" s="49">
        <v>9.5816598120170293E-2</v>
      </c>
      <c r="F28" s="12"/>
      <c r="G28" s="8" t="s">
        <v>417</v>
      </c>
      <c r="H28" s="8">
        <f t="shared" si="1"/>
        <v>17</v>
      </c>
    </row>
    <row r="29" spans="1:10" x14ac:dyDescent="0.25">
      <c r="A29" s="8">
        <f t="shared" si="0"/>
        <v>18</v>
      </c>
      <c r="B29" s="10" t="s">
        <v>30</v>
      </c>
      <c r="C29" s="35"/>
      <c r="D29" s="35"/>
      <c r="E29" s="307">
        <f>E139</f>
        <v>4575656.5381377088</v>
      </c>
      <c r="F29" s="12" t="s">
        <v>19</v>
      </c>
      <c r="G29" s="8" t="s">
        <v>134</v>
      </c>
      <c r="H29" s="8">
        <f t="shared" si="1"/>
        <v>18</v>
      </c>
    </row>
    <row r="30" spans="1:10" x14ac:dyDescent="0.25">
      <c r="A30" s="8">
        <f t="shared" si="0"/>
        <v>19</v>
      </c>
      <c r="B30" s="7" t="s">
        <v>31</v>
      </c>
      <c r="C30" s="35"/>
      <c r="D30" s="35"/>
      <c r="E30" s="308">
        <f>E29*E28</f>
        <v>438423.84365067049</v>
      </c>
      <c r="F30" s="12" t="s">
        <v>19</v>
      </c>
      <c r="G30" s="8" t="s">
        <v>32</v>
      </c>
      <c r="H30" s="8">
        <f t="shared" si="1"/>
        <v>19</v>
      </c>
    </row>
    <row r="31" spans="1:10" x14ac:dyDescent="0.25">
      <c r="A31" s="8">
        <f t="shared" si="0"/>
        <v>20</v>
      </c>
      <c r="C31" s="35"/>
      <c r="D31" s="35"/>
      <c r="E31" s="48"/>
      <c r="G31" s="8"/>
      <c r="H31" s="8">
        <f t="shared" si="1"/>
        <v>20</v>
      </c>
    </row>
    <row r="32" spans="1:10" ht="18.75" x14ac:dyDescent="0.25">
      <c r="A32" s="8">
        <f t="shared" si="0"/>
        <v>21</v>
      </c>
      <c r="B32" s="10" t="s">
        <v>33</v>
      </c>
      <c r="C32" s="35"/>
      <c r="D32" s="38"/>
      <c r="E32" s="49">
        <v>3.8994570343371454E-3</v>
      </c>
      <c r="F32" s="27"/>
      <c r="G32" s="8" t="s">
        <v>418</v>
      </c>
      <c r="H32" s="8">
        <f t="shared" si="1"/>
        <v>21</v>
      </c>
      <c r="I32" s="36"/>
    </row>
    <row r="33" spans="1:9" x14ac:dyDescent="0.25">
      <c r="A33" s="8">
        <f t="shared" si="0"/>
        <v>22</v>
      </c>
      <c r="B33" s="10" t="s">
        <v>30</v>
      </c>
      <c r="C33" s="35"/>
      <c r="D33" s="35"/>
      <c r="E33" s="307">
        <f>E139-E122</f>
        <v>4575656.5381377088</v>
      </c>
      <c r="F33" s="12" t="s">
        <v>19</v>
      </c>
      <c r="G33" s="8" t="s">
        <v>135</v>
      </c>
      <c r="H33" s="8">
        <f t="shared" si="1"/>
        <v>22</v>
      </c>
    </row>
    <row r="34" spans="1:9" x14ac:dyDescent="0.25">
      <c r="A34" s="8">
        <f t="shared" si="0"/>
        <v>23</v>
      </c>
      <c r="B34" s="7" t="s">
        <v>34</v>
      </c>
      <c r="E34" s="308">
        <f>E33*E32</f>
        <v>17842.57607435184</v>
      </c>
      <c r="F34" s="12" t="s">
        <v>19</v>
      </c>
      <c r="G34" s="8" t="s">
        <v>35</v>
      </c>
      <c r="H34" s="8">
        <f t="shared" si="1"/>
        <v>23</v>
      </c>
    </row>
    <row r="35" spans="1:9" x14ac:dyDescent="0.25">
      <c r="A35" s="8">
        <f t="shared" si="0"/>
        <v>24</v>
      </c>
      <c r="E35" s="50"/>
      <c r="G35" s="8"/>
      <c r="H35" s="8">
        <f t="shared" si="1"/>
        <v>24</v>
      </c>
    </row>
    <row r="36" spans="1:9" x14ac:dyDescent="0.25">
      <c r="A36" s="8">
        <f t="shared" si="0"/>
        <v>25</v>
      </c>
      <c r="B36" s="7" t="s">
        <v>36</v>
      </c>
      <c r="E36" s="51">
        <v>1304.0991895338727</v>
      </c>
      <c r="G36" s="8" t="s">
        <v>136</v>
      </c>
      <c r="H36" s="8">
        <f t="shared" si="1"/>
        <v>25</v>
      </c>
      <c r="I36" s="36"/>
    </row>
    <row r="37" spans="1:9" x14ac:dyDescent="0.25">
      <c r="A37" s="8">
        <f t="shared" si="0"/>
        <v>26</v>
      </c>
      <c r="B37" s="7" t="s">
        <v>37</v>
      </c>
      <c r="E37" s="52">
        <v>-4408.3500000000004</v>
      </c>
      <c r="F37" s="12"/>
      <c r="G37" s="8" t="s">
        <v>137</v>
      </c>
      <c r="H37" s="8">
        <f t="shared" si="1"/>
        <v>26</v>
      </c>
      <c r="I37" s="36"/>
    </row>
    <row r="38" spans="1:9" x14ac:dyDescent="0.25">
      <c r="A38" s="8">
        <f t="shared" si="0"/>
        <v>27</v>
      </c>
      <c r="B38" s="7" t="s">
        <v>38</v>
      </c>
      <c r="E38" s="53">
        <v>0</v>
      </c>
      <c r="G38" s="8" t="s">
        <v>138</v>
      </c>
      <c r="H38" s="8">
        <f t="shared" si="1"/>
        <v>27</v>
      </c>
    </row>
    <row r="39" spans="1:9" x14ac:dyDescent="0.25">
      <c r="A39" s="8">
        <f t="shared" si="0"/>
        <v>28</v>
      </c>
      <c r="B39" s="11" t="s">
        <v>39</v>
      </c>
      <c r="E39" s="54">
        <v>0</v>
      </c>
      <c r="G39" s="8" t="s">
        <v>139</v>
      </c>
      <c r="H39" s="8">
        <f t="shared" si="1"/>
        <v>28</v>
      </c>
      <c r="I39" s="36"/>
    </row>
    <row r="40" spans="1:9" x14ac:dyDescent="0.25">
      <c r="A40" s="8">
        <f t="shared" si="0"/>
        <v>29</v>
      </c>
      <c r="E40" s="44" t="s">
        <v>15</v>
      </c>
      <c r="G40" s="8"/>
      <c r="H40" s="8">
        <f t="shared" si="1"/>
        <v>29</v>
      </c>
      <c r="I40" s="36"/>
    </row>
    <row r="41" spans="1:9" ht="19.5" thickBot="1" x14ac:dyDescent="0.3">
      <c r="A41" s="8">
        <f t="shared" si="0"/>
        <v>30</v>
      </c>
      <c r="B41" s="7" t="s">
        <v>40</v>
      </c>
      <c r="C41" s="35"/>
      <c r="D41" s="35"/>
      <c r="E41" s="309">
        <f>E30+E34+E26+SUM(E36:E39)</f>
        <v>918019.97608443105</v>
      </c>
      <c r="F41" s="118" t="s">
        <v>19</v>
      </c>
      <c r="G41" s="25" t="s">
        <v>41</v>
      </c>
      <c r="H41" s="8">
        <f t="shared" si="1"/>
        <v>30</v>
      </c>
      <c r="I41" s="36"/>
    </row>
    <row r="42" spans="1:9" ht="16.5" thickTop="1" x14ac:dyDescent="0.25">
      <c r="A42" s="33"/>
      <c r="C42" s="35"/>
      <c r="D42" s="35"/>
      <c r="E42" s="55"/>
      <c r="F42" s="27"/>
      <c r="G42" s="33"/>
      <c r="H42" s="33"/>
      <c r="I42" s="36"/>
    </row>
    <row r="43" spans="1:9" x14ac:dyDescent="0.25">
      <c r="A43" s="33"/>
      <c r="C43" s="35"/>
      <c r="D43" s="35"/>
      <c r="E43" s="55"/>
      <c r="F43" s="27"/>
      <c r="G43" s="33"/>
      <c r="H43" s="33"/>
      <c r="I43" s="36"/>
    </row>
    <row r="44" spans="1:9" x14ac:dyDescent="0.25">
      <c r="A44" s="12" t="s">
        <v>19</v>
      </c>
      <c r="B44" s="5" t="str">
        <f>'[1]Pg2 TO5 C4 BK-1 Comparison'!B43</f>
        <v>Items in BOLD have changed to correct the over-allocation of "Duplicate Charges (Company Energy Use)" Credit accounted for in FERC account 929.</v>
      </c>
      <c r="C44" s="35"/>
      <c r="D44" s="35"/>
      <c r="E44" s="55"/>
      <c r="F44" s="27"/>
      <c r="G44" s="33"/>
      <c r="H44" s="33"/>
      <c r="I44" s="36"/>
    </row>
    <row r="45" spans="1:9" ht="18.75" x14ac:dyDescent="0.25">
      <c r="A45" s="13">
        <v>1</v>
      </c>
      <c r="B45" s="7" t="s">
        <v>42</v>
      </c>
      <c r="C45" s="35"/>
      <c r="D45" s="35"/>
      <c r="E45" s="55"/>
      <c r="F45" s="27"/>
      <c r="G45" s="33"/>
      <c r="H45" s="33"/>
      <c r="I45" s="36"/>
    </row>
    <row r="46" spans="1:9" ht="18.75" x14ac:dyDescent="0.25">
      <c r="A46" s="13"/>
      <c r="C46" s="35"/>
      <c r="D46" s="35"/>
      <c r="E46" s="55"/>
      <c r="F46" s="27"/>
      <c r="G46" s="33"/>
      <c r="H46" s="33"/>
      <c r="I46" s="36"/>
    </row>
    <row r="47" spans="1:9" x14ac:dyDescent="0.25">
      <c r="A47" s="33"/>
      <c r="C47" s="35"/>
      <c r="D47" s="35"/>
      <c r="E47" s="55"/>
      <c r="F47" s="27"/>
      <c r="G47" s="28"/>
      <c r="H47" s="33"/>
      <c r="I47" s="36"/>
    </row>
    <row r="48" spans="1:9" x14ac:dyDescent="0.25">
      <c r="A48" s="33"/>
      <c r="B48" s="344" t="s">
        <v>126</v>
      </c>
      <c r="C48" s="343"/>
      <c r="D48" s="343"/>
      <c r="E48" s="343"/>
      <c r="F48" s="343"/>
      <c r="G48" s="343"/>
      <c r="H48" s="33"/>
      <c r="I48" s="36"/>
    </row>
    <row r="49" spans="1:9" x14ac:dyDescent="0.25">
      <c r="A49" s="33"/>
      <c r="B49" s="344" t="s">
        <v>127</v>
      </c>
      <c r="C49" s="343"/>
      <c r="D49" s="343"/>
      <c r="E49" s="343"/>
      <c r="F49" s="343"/>
      <c r="G49" s="343"/>
      <c r="H49" s="33"/>
      <c r="I49" s="36"/>
    </row>
    <row r="50" spans="1:9" ht="17.25" x14ac:dyDescent="0.25">
      <c r="A50" s="33"/>
      <c r="B50" s="344" t="s">
        <v>128</v>
      </c>
      <c r="C50" s="345"/>
      <c r="D50" s="345"/>
      <c r="E50" s="345"/>
      <c r="F50" s="345"/>
      <c r="G50" s="345"/>
      <c r="H50" s="33"/>
      <c r="I50" s="36"/>
    </row>
    <row r="51" spans="1:9" x14ac:dyDescent="0.25">
      <c r="A51" s="33"/>
      <c r="B51" s="340" t="str">
        <f>B6</f>
        <v>For the Base Period &amp; True-Up Period Ending December 31, 2020</v>
      </c>
      <c r="C51" s="341"/>
      <c r="D51" s="341"/>
      <c r="E51" s="341"/>
      <c r="F51" s="341"/>
      <c r="G51" s="341"/>
      <c r="H51" s="33"/>
      <c r="I51" s="36"/>
    </row>
    <row r="52" spans="1:9" x14ac:dyDescent="0.25">
      <c r="A52" s="33"/>
      <c r="B52" s="342" t="s">
        <v>2</v>
      </c>
      <c r="C52" s="343"/>
      <c r="D52" s="343"/>
      <c r="E52" s="343"/>
      <c r="F52" s="343"/>
      <c r="G52" s="343"/>
      <c r="H52" s="33"/>
      <c r="I52" s="36"/>
    </row>
    <row r="53" spans="1:9" x14ac:dyDescent="0.25">
      <c r="A53" s="33"/>
      <c r="C53" s="35"/>
      <c r="D53" s="35"/>
      <c r="E53" s="55"/>
      <c r="F53" s="27"/>
      <c r="G53" s="33"/>
      <c r="H53" s="33"/>
      <c r="I53" s="36"/>
    </row>
    <row r="54" spans="1:9" x14ac:dyDescent="0.25">
      <c r="A54" s="8" t="s">
        <v>3</v>
      </c>
      <c r="E54" s="30"/>
      <c r="G54" s="8"/>
      <c r="H54" s="8" t="s">
        <v>3</v>
      </c>
      <c r="I54" s="36"/>
    </row>
    <row r="55" spans="1:9" x14ac:dyDescent="0.25">
      <c r="A55" s="8" t="s">
        <v>7</v>
      </c>
      <c r="B55" s="27" t="s">
        <v>15</v>
      </c>
      <c r="E55" s="31" t="s">
        <v>5</v>
      </c>
      <c r="G55" s="32" t="s">
        <v>6</v>
      </c>
      <c r="H55" s="8" t="s">
        <v>7</v>
      </c>
      <c r="I55" s="36"/>
    </row>
    <row r="56" spans="1:9" ht="18.75" x14ac:dyDescent="0.25">
      <c r="A56" s="33"/>
      <c r="B56" s="14" t="s">
        <v>43</v>
      </c>
      <c r="E56" s="8"/>
      <c r="G56" s="8"/>
      <c r="H56" s="33"/>
      <c r="I56" s="36"/>
    </row>
    <row r="57" spans="1:9" x14ac:dyDescent="0.25">
      <c r="A57" s="8">
        <v>1</v>
      </c>
      <c r="B57" s="10" t="s">
        <v>44</v>
      </c>
      <c r="C57" s="35"/>
      <c r="D57" s="35"/>
      <c r="E57" s="56">
        <v>0</v>
      </c>
      <c r="G57" s="8" t="s">
        <v>140</v>
      </c>
      <c r="H57" s="8">
        <f>A57</f>
        <v>1</v>
      </c>
      <c r="I57" s="36"/>
    </row>
    <row r="58" spans="1:9" x14ac:dyDescent="0.25">
      <c r="A58" s="8">
        <f t="shared" ref="A58:A95" si="2">A57+1</f>
        <v>2</v>
      </c>
      <c r="B58" s="10"/>
      <c r="C58" s="35"/>
      <c r="D58" s="35"/>
      <c r="E58" s="21"/>
      <c r="G58" s="8"/>
      <c r="H58" s="8">
        <f t="shared" ref="H58:H95" si="3">H57+1</f>
        <v>2</v>
      </c>
    </row>
    <row r="59" spans="1:9" ht="18.75" x14ac:dyDescent="0.25">
      <c r="A59" s="8">
        <f t="shared" si="2"/>
        <v>3</v>
      </c>
      <c r="B59" s="10" t="s">
        <v>45</v>
      </c>
      <c r="C59" s="35"/>
      <c r="D59" s="35"/>
      <c r="E59" s="49">
        <v>1.7368511652018213E-2</v>
      </c>
      <c r="F59" s="57"/>
      <c r="G59" s="8" t="s">
        <v>419</v>
      </c>
      <c r="H59" s="8">
        <f t="shared" si="3"/>
        <v>3</v>
      </c>
    </row>
    <row r="60" spans="1:9" x14ac:dyDescent="0.25">
      <c r="A60" s="8">
        <f t="shared" si="2"/>
        <v>4</v>
      </c>
      <c r="B60" s="7" t="s">
        <v>46</v>
      </c>
      <c r="C60" s="35"/>
      <c r="D60" s="35"/>
      <c r="E60" s="58">
        <f>E144</f>
        <v>0</v>
      </c>
      <c r="G60" s="8" t="s">
        <v>141</v>
      </c>
      <c r="H60" s="8">
        <f t="shared" si="3"/>
        <v>4</v>
      </c>
    </row>
    <row r="61" spans="1:9" x14ac:dyDescent="0.25">
      <c r="A61" s="8">
        <f t="shared" si="2"/>
        <v>5</v>
      </c>
      <c r="B61" s="7" t="s">
        <v>47</v>
      </c>
      <c r="E61" s="15">
        <f>E60*E59</f>
        <v>0</v>
      </c>
      <c r="G61" s="8" t="s">
        <v>48</v>
      </c>
      <c r="H61" s="8">
        <f t="shared" si="3"/>
        <v>5</v>
      </c>
    </row>
    <row r="62" spans="1:9" x14ac:dyDescent="0.25">
      <c r="A62" s="8">
        <f t="shared" si="2"/>
        <v>6</v>
      </c>
      <c r="E62" s="16"/>
      <c r="G62" s="8"/>
      <c r="H62" s="8">
        <f t="shared" si="3"/>
        <v>6</v>
      </c>
    </row>
    <row r="63" spans="1:9" ht="18.75" x14ac:dyDescent="0.25">
      <c r="A63" s="8">
        <f t="shared" si="2"/>
        <v>7</v>
      </c>
      <c r="B63" s="10" t="s">
        <v>33</v>
      </c>
      <c r="E63" s="49">
        <v>0</v>
      </c>
      <c r="G63" s="8" t="s">
        <v>420</v>
      </c>
      <c r="H63" s="8">
        <f t="shared" si="3"/>
        <v>7</v>
      </c>
    </row>
    <row r="64" spans="1:9" x14ac:dyDescent="0.25">
      <c r="A64" s="8">
        <f t="shared" si="2"/>
        <v>8</v>
      </c>
      <c r="B64" s="7" t="s">
        <v>46</v>
      </c>
      <c r="E64" s="58">
        <f>E144</f>
        <v>0</v>
      </c>
      <c r="G64" s="8" t="s">
        <v>141</v>
      </c>
      <c r="H64" s="8">
        <f t="shared" si="3"/>
        <v>8</v>
      </c>
    </row>
    <row r="65" spans="1:9" x14ac:dyDescent="0.25">
      <c r="A65" s="8">
        <f t="shared" si="2"/>
        <v>9</v>
      </c>
      <c r="B65" s="7" t="s">
        <v>34</v>
      </c>
      <c r="E65" s="15">
        <f>E64*E63</f>
        <v>0</v>
      </c>
      <c r="G65" s="8" t="s">
        <v>49</v>
      </c>
      <c r="H65" s="8">
        <f t="shared" si="3"/>
        <v>9</v>
      </c>
    </row>
    <row r="66" spans="1:9" x14ac:dyDescent="0.25">
      <c r="A66" s="8">
        <f t="shared" si="2"/>
        <v>10</v>
      </c>
      <c r="E66" s="16"/>
      <c r="G66" s="8"/>
      <c r="H66" s="8">
        <f t="shared" si="3"/>
        <v>10</v>
      </c>
    </row>
    <row r="67" spans="1:9" ht="16.5" thickBot="1" x14ac:dyDescent="0.3">
      <c r="A67" s="8">
        <f t="shared" si="2"/>
        <v>11</v>
      </c>
      <c r="B67" s="7" t="s">
        <v>50</v>
      </c>
      <c r="E67" s="17">
        <f>E57+E61+E65</f>
        <v>0</v>
      </c>
      <c r="G67" s="8" t="s">
        <v>51</v>
      </c>
      <c r="H67" s="8">
        <f t="shared" si="3"/>
        <v>11</v>
      </c>
    </row>
    <row r="68" spans="1:9" ht="16.5" thickTop="1" x14ac:dyDescent="0.25">
      <c r="A68" s="8">
        <f t="shared" si="2"/>
        <v>12</v>
      </c>
      <c r="E68" s="18"/>
      <c r="G68" s="8"/>
      <c r="H68" s="8">
        <f t="shared" si="3"/>
        <v>12</v>
      </c>
    </row>
    <row r="69" spans="1:9" ht="18.75" x14ac:dyDescent="0.25">
      <c r="A69" s="8">
        <f t="shared" si="2"/>
        <v>13</v>
      </c>
      <c r="B69" s="19" t="s">
        <v>52</v>
      </c>
      <c r="E69" s="18"/>
      <c r="G69" s="8"/>
      <c r="H69" s="8">
        <f t="shared" si="3"/>
        <v>13</v>
      </c>
    </row>
    <row r="70" spans="1:9" x14ac:dyDescent="0.25">
      <c r="A70" s="8">
        <f t="shared" si="2"/>
        <v>14</v>
      </c>
      <c r="B70" s="10" t="s">
        <v>53</v>
      </c>
      <c r="E70" s="59">
        <v>0</v>
      </c>
      <c r="G70" s="8" t="s">
        <v>142</v>
      </c>
      <c r="H70" s="8">
        <f t="shared" si="3"/>
        <v>14</v>
      </c>
    </row>
    <row r="71" spans="1:9" x14ac:dyDescent="0.25">
      <c r="A71" s="8">
        <f t="shared" si="2"/>
        <v>15</v>
      </c>
      <c r="B71" s="10"/>
      <c r="E71" s="20"/>
      <c r="G71" s="8"/>
      <c r="H71" s="8">
        <f t="shared" si="3"/>
        <v>15</v>
      </c>
    </row>
    <row r="72" spans="1:9" x14ac:dyDescent="0.25">
      <c r="A72" s="8">
        <f t="shared" si="2"/>
        <v>16</v>
      </c>
      <c r="B72" s="10" t="s">
        <v>54</v>
      </c>
      <c r="E72" s="59">
        <f>E149</f>
        <v>0</v>
      </c>
      <c r="G72" s="8" t="s">
        <v>143</v>
      </c>
      <c r="H72" s="8">
        <f t="shared" si="3"/>
        <v>16</v>
      </c>
    </row>
    <row r="73" spans="1:9" ht="18.75" x14ac:dyDescent="0.25">
      <c r="A73" s="8">
        <f t="shared" si="2"/>
        <v>17</v>
      </c>
      <c r="B73" s="10" t="s">
        <v>29</v>
      </c>
      <c r="C73" s="35"/>
      <c r="D73" s="38"/>
      <c r="E73" s="60">
        <v>9.5816598120170293E-2</v>
      </c>
      <c r="F73" s="12"/>
      <c r="G73" s="8" t="s">
        <v>421</v>
      </c>
      <c r="H73" s="8">
        <f t="shared" si="3"/>
        <v>17</v>
      </c>
    </row>
    <row r="74" spans="1:9" x14ac:dyDescent="0.25">
      <c r="A74" s="8">
        <f t="shared" si="2"/>
        <v>18</v>
      </c>
      <c r="B74" s="7" t="s">
        <v>55</v>
      </c>
      <c r="E74" s="15">
        <f>E72*E73</f>
        <v>0</v>
      </c>
      <c r="G74" s="8" t="s">
        <v>56</v>
      </c>
      <c r="H74" s="8">
        <f t="shared" si="3"/>
        <v>18</v>
      </c>
    </row>
    <row r="75" spans="1:9" x14ac:dyDescent="0.25">
      <c r="A75" s="8">
        <f t="shared" si="2"/>
        <v>19</v>
      </c>
      <c r="E75" s="16"/>
      <c r="G75" s="8"/>
      <c r="H75" s="8">
        <f t="shared" si="3"/>
        <v>19</v>
      </c>
    </row>
    <row r="76" spans="1:9" x14ac:dyDescent="0.25">
      <c r="A76" s="8">
        <f t="shared" si="2"/>
        <v>20</v>
      </c>
      <c r="B76" s="10" t="s">
        <v>54</v>
      </c>
      <c r="E76" s="59">
        <f>E149</f>
        <v>0</v>
      </c>
      <c r="G76" s="8" t="s">
        <v>143</v>
      </c>
      <c r="H76" s="8">
        <f t="shared" si="3"/>
        <v>20</v>
      </c>
    </row>
    <row r="77" spans="1:9" ht="18.75" x14ac:dyDescent="0.25">
      <c r="A77" s="8">
        <f t="shared" si="2"/>
        <v>21</v>
      </c>
      <c r="B77" s="10" t="s">
        <v>33</v>
      </c>
      <c r="C77" s="61"/>
      <c r="D77" s="38"/>
      <c r="E77" s="62">
        <v>0</v>
      </c>
      <c r="F77" s="27"/>
      <c r="G77" s="8" t="s">
        <v>144</v>
      </c>
      <c r="H77" s="8">
        <f t="shared" si="3"/>
        <v>21</v>
      </c>
      <c r="I77" s="61"/>
    </row>
    <row r="78" spans="1:9" x14ac:dyDescent="0.25">
      <c r="A78" s="8">
        <f t="shared" si="2"/>
        <v>22</v>
      </c>
      <c r="B78" s="7" t="s">
        <v>57</v>
      </c>
      <c r="E78" s="15">
        <f>E76*E77</f>
        <v>0</v>
      </c>
      <c r="G78" s="8" t="s">
        <v>58</v>
      </c>
      <c r="H78" s="8">
        <f t="shared" si="3"/>
        <v>22</v>
      </c>
    </row>
    <row r="79" spans="1:9" x14ac:dyDescent="0.25">
      <c r="A79" s="8">
        <f t="shared" si="2"/>
        <v>23</v>
      </c>
      <c r="E79" s="18"/>
      <c r="G79" s="8"/>
      <c r="H79" s="8">
        <f t="shared" si="3"/>
        <v>23</v>
      </c>
    </row>
    <row r="80" spans="1:9" ht="16.5" thickBot="1" x14ac:dyDescent="0.3">
      <c r="A80" s="8">
        <f t="shared" si="2"/>
        <v>24</v>
      </c>
      <c r="B80" s="7" t="s">
        <v>59</v>
      </c>
      <c r="E80" s="17">
        <f>E70+E74+E78</f>
        <v>0</v>
      </c>
      <c r="G80" s="8" t="s">
        <v>60</v>
      </c>
      <c r="H80" s="8">
        <f t="shared" si="3"/>
        <v>24</v>
      </c>
    </row>
    <row r="81" spans="1:8" ht="16.5" thickTop="1" x14ac:dyDescent="0.25">
      <c r="A81" s="8">
        <f t="shared" si="2"/>
        <v>25</v>
      </c>
      <c r="E81" s="18"/>
      <c r="G81" s="8"/>
      <c r="H81" s="8">
        <f t="shared" si="3"/>
        <v>25</v>
      </c>
    </row>
    <row r="82" spans="1:8" ht="18.75" x14ac:dyDescent="0.25">
      <c r="A82" s="8">
        <f t="shared" si="2"/>
        <v>26</v>
      </c>
      <c r="B82" s="19" t="s">
        <v>61</v>
      </c>
      <c r="C82" s="35"/>
      <c r="D82" s="35"/>
      <c r="E82" s="21"/>
      <c r="G82" s="8"/>
      <c r="H82" s="8">
        <f t="shared" si="3"/>
        <v>26</v>
      </c>
    </row>
    <row r="83" spans="1:8" x14ac:dyDescent="0.25">
      <c r="A83" s="8">
        <f t="shared" si="2"/>
        <v>27</v>
      </c>
      <c r="B83" s="7" t="s">
        <v>62</v>
      </c>
      <c r="C83" s="35"/>
      <c r="D83" s="35"/>
      <c r="E83" s="56">
        <f>E151</f>
        <v>0</v>
      </c>
      <c r="G83" s="8" t="s">
        <v>145</v>
      </c>
      <c r="H83" s="8">
        <f t="shared" si="3"/>
        <v>27</v>
      </c>
    </row>
    <row r="84" spans="1:8" ht="18.75" x14ac:dyDescent="0.25">
      <c r="A84" s="8">
        <f t="shared" si="2"/>
        <v>28</v>
      </c>
      <c r="B84" s="10" t="s">
        <v>29</v>
      </c>
      <c r="C84" s="35"/>
      <c r="D84" s="35"/>
      <c r="E84" s="63">
        <v>9.5816598120170293E-2</v>
      </c>
      <c r="F84" s="12"/>
      <c r="G84" s="8" t="s">
        <v>421</v>
      </c>
      <c r="H84" s="8">
        <f t="shared" si="3"/>
        <v>28</v>
      </c>
    </row>
    <row r="85" spans="1:8" x14ac:dyDescent="0.25">
      <c r="A85" s="8">
        <f t="shared" si="2"/>
        <v>29</v>
      </c>
      <c r="B85" s="7" t="s">
        <v>63</v>
      </c>
      <c r="C85" s="35"/>
      <c r="D85" s="35"/>
      <c r="E85" s="23">
        <f>E83*E84</f>
        <v>0</v>
      </c>
      <c r="G85" s="8" t="s">
        <v>64</v>
      </c>
      <c r="H85" s="8">
        <f t="shared" si="3"/>
        <v>29</v>
      </c>
    </row>
    <row r="86" spans="1:8" x14ac:dyDescent="0.25">
      <c r="A86" s="8">
        <f t="shared" si="2"/>
        <v>30</v>
      </c>
      <c r="C86" s="35"/>
      <c r="D86" s="35"/>
      <c r="E86" s="22"/>
      <c r="G86" s="8"/>
      <c r="H86" s="8">
        <f t="shared" si="3"/>
        <v>30</v>
      </c>
    </row>
    <row r="87" spans="1:8" x14ac:dyDescent="0.25">
      <c r="A87" s="8">
        <f t="shared" si="2"/>
        <v>31</v>
      </c>
      <c r="B87" s="7" t="s">
        <v>62</v>
      </c>
      <c r="C87" s="35"/>
      <c r="D87" s="35"/>
      <c r="E87" s="56">
        <f>E151</f>
        <v>0</v>
      </c>
      <c r="G87" s="8" t="s">
        <v>145</v>
      </c>
      <c r="H87" s="8">
        <f t="shared" si="3"/>
        <v>31</v>
      </c>
    </row>
    <row r="88" spans="1:8" ht="18.75" x14ac:dyDescent="0.25">
      <c r="A88" s="8">
        <f t="shared" si="2"/>
        <v>32</v>
      </c>
      <c r="B88" s="10" t="s">
        <v>33</v>
      </c>
      <c r="C88" s="35"/>
      <c r="D88" s="35"/>
      <c r="E88" s="63">
        <v>3.8994570343371454E-3</v>
      </c>
      <c r="F88" s="27"/>
      <c r="G88" s="8" t="s">
        <v>422</v>
      </c>
      <c r="H88" s="8">
        <f t="shared" si="3"/>
        <v>32</v>
      </c>
    </row>
    <row r="89" spans="1:8" x14ac:dyDescent="0.25">
      <c r="A89" s="8">
        <f t="shared" si="2"/>
        <v>33</v>
      </c>
      <c r="B89" s="7" t="s">
        <v>65</v>
      </c>
      <c r="C89" s="35"/>
      <c r="D89" s="35"/>
      <c r="E89" s="23">
        <f>E87*E88</f>
        <v>0</v>
      </c>
      <c r="G89" s="8" t="s">
        <v>66</v>
      </c>
      <c r="H89" s="8">
        <f t="shared" si="3"/>
        <v>33</v>
      </c>
    </row>
    <row r="90" spans="1:8" x14ac:dyDescent="0.25">
      <c r="A90" s="8">
        <f t="shared" si="2"/>
        <v>34</v>
      </c>
      <c r="C90" s="35"/>
      <c r="D90" s="35"/>
      <c r="E90" s="22"/>
      <c r="G90" s="8"/>
      <c r="H90" s="8">
        <f t="shared" si="3"/>
        <v>34</v>
      </c>
    </row>
    <row r="91" spans="1:8" ht="16.5" thickBot="1" x14ac:dyDescent="0.3">
      <c r="A91" s="8">
        <f t="shared" si="2"/>
        <v>35</v>
      </c>
      <c r="B91" s="7" t="s">
        <v>67</v>
      </c>
      <c r="C91" s="35"/>
      <c r="D91" s="35"/>
      <c r="E91" s="17">
        <f>E85+E89</f>
        <v>0</v>
      </c>
      <c r="G91" s="8" t="s">
        <v>68</v>
      </c>
      <c r="H91" s="8">
        <f t="shared" si="3"/>
        <v>35</v>
      </c>
    </row>
    <row r="92" spans="1:8" ht="16.5" thickTop="1" x14ac:dyDescent="0.25">
      <c r="A92" s="8">
        <f t="shared" si="2"/>
        <v>36</v>
      </c>
      <c r="C92" s="35"/>
      <c r="D92" s="35"/>
      <c r="E92" s="21"/>
      <c r="G92" s="8"/>
      <c r="H92" s="8">
        <f t="shared" si="3"/>
        <v>36</v>
      </c>
    </row>
    <row r="93" spans="1:8" ht="19.5" thickBot="1" x14ac:dyDescent="0.3">
      <c r="A93" s="8">
        <f t="shared" si="2"/>
        <v>37</v>
      </c>
      <c r="B93" s="7" t="s">
        <v>69</v>
      </c>
      <c r="E93" s="24">
        <f>E67+E80+E91</f>
        <v>0</v>
      </c>
      <c r="G93" s="8" t="s">
        <v>70</v>
      </c>
      <c r="H93" s="8">
        <f t="shared" si="3"/>
        <v>37</v>
      </c>
    </row>
    <row r="94" spans="1:8" ht="16.5" thickTop="1" x14ac:dyDescent="0.25">
      <c r="A94" s="8">
        <f t="shared" si="2"/>
        <v>38</v>
      </c>
      <c r="C94" s="35"/>
      <c r="D94" s="35"/>
      <c r="E94" s="21"/>
      <c r="G94" s="8"/>
      <c r="H94" s="8">
        <f t="shared" si="3"/>
        <v>38</v>
      </c>
    </row>
    <row r="95" spans="1:8" ht="19.5" thickBot="1" x14ac:dyDescent="0.3">
      <c r="A95" s="8">
        <f t="shared" si="2"/>
        <v>39</v>
      </c>
      <c r="B95" s="19" t="s">
        <v>71</v>
      </c>
      <c r="C95" s="35"/>
      <c r="D95" s="35"/>
      <c r="E95" s="309">
        <f>+E41+E93</f>
        <v>918019.97608443105</v>
      </c>
      <c r="F95" s="12" t="s">
        <v>19</v>
      </c>
      <c r="G95" s="8" t="s">
        <v>72</v>
      </c>
      <c r="H95" s="8">
        <f t="shared" si="3"/>
        <v>39</v>
      </c>
    </row>
    <row r="96" spans="1:8" ht="16.5" thickTop="1" x14ac:dyDescent="0.25">
      <c r="A96" s="8"/>
      <c r="B96" s="19"/>
      <c r="C96" s="35"/>
      <c r="D96" s="35"/>
      <c r="E96" s="21"/>
      <c r="F96" s="27"/>
      <c r="G96" s="8"/>
    </row>
    <row r="97" spans="1:8" x14ac:dyDescent="0.25">
      <c r="A97" s="8"/>
      <c r="B97" s="19"/>
      <c r="C97" s="35"/>
      <c r="D97" s="35"/>
      <c r="E97" s="21"/>
      <c r="F97" s="27"/>
      <c r="G97" s="8"/>
    </row>
    <row r="98" spans="1:8" x14ac:dyDescent="0.25">
      <c r="A98" s="12" t="s">
        <v>19</v>
      </c>
      <c r="B98" s="5" t="str">
        <f>B44</f>
        <v>Items in BOLD have changed to correct the over-allocation of "Duplicate Charges (Company Energy Use)" Credit accounted for in FERC account 929.</v>
      </c>
      <c r="C98" s="35"/>
      <c r="D98" s="35"/>
      <c r="E98" s="21"/>
      <c r="F98" s="27"/>
      <c r="G98" s="8"/>
    </row>
    <row r="99" spans="1:8" ht="18.75" x14ac:dyDescent="0.25">
      <c r="A99" s="13">
        <v>1</v>
      </c>
      <c r="B99" s="7" t="s">
        <v>42</v>
      </c>
      <c r="C99" s="35"/>
      <c r="D99" s="35"/>
      <c r="E99" s="21"/>
      <c r="G99" s="8"/>
    </row>
    <row r="100" spans="1:8" ht="18.75" x14ac:dyDescent="0.25">
      <c r="A100" s="13">
        <v>2</v>
      </c>
      <c r="B100" s="7" t="s">
        <v>73</v>
      </c>
      <c r="C100" s="35"/>
      <c r="D100" s="35"/>
      <c r="E100" s="64"/>
      <c r="F100" s="43"/>
      <c r="G100" s="8"/>
    </row>
    <row r="101" spans="1:8" ht="18.75" x14ac:dyDescent="0.25">
      <c r="A101" s="13">
        <v>3</v>
      </c>
      <c r="B101" s="7" t="s">
        <v>74</v>
      </c>
      <c r="C101" s="35"/>
      <c r="D101" s="35"/>
      <c r="E101" s="21"/>
      <c r="G101" s="8"/>
    </row>
    <row r="102" spans="1:8" x14ac:dyDescent="0.25">
      <c r="A102" s="8"/>
      <c r="B102" s="27"/>
      <c r="C102" s="35"/>
      <c r="D102" s="35"/>
      <c r="E102" s="21"/>
      <c r="G102" s="8"/>
    </row>
    <row r="103" spans="1:8" x14ac:dyDescent="0.25">
      <c r="A103" s="8"/>
      <c r="C103" s="35"/>
      <c r="D103" s="35"/>
      <c r="E103" s="21"/>
      <c r="G103" s="28"/>
    </row>
    <row r="104" spans="1:8" x14ac:dyDescent="0.25">
      <c r="A104" s="8"/>
      <c r="B104" s="344" t="s">
        <v>126</v>
      </c>
      <c r="C104" s="343"/>
      <c r="D104" s="343"/>
      <c r="E104" s="343"/>
      <c r="F104" s="343"/>
      <c r="G104" s="343"/>
    </row>
    <row r="105" spans="1:8" x14ac:dyDescent="0.25">
      <c r="A105" s="8"/>
      <c r="B105" s="344" t="s">
        <v>127</v>
      </c>
      <c r="C105" s="343"/>
      <c r="D105" s="343"/>
      <c r="E105" s="343"/>
      <c r="F105" s="343"/>
      <c r="G105" s="343"/>
    </row>
    <row r="106" spans="1:8" ht="17.25" x14ac:dyDescent="0.25">
      <c r="A106" s="8" t="s">
        <v>15</v>
      </c>
      <c r="B106" s="344" t="s">
        <v>128</v>
      </c>
      <c r="C106" s="345"/>
      <c r="D106" s="345"/>
      <c r="E106" s="345"/>
      <c r="F106" s="345"/>
      <c r="G106" s="345"/>
      <c r="H106" s="8" t="s">
        <v>15</v>
      </c>
    </row>
    <row r="107" spans="1:8" x14ac:dyDescent="0.25">
      <c r="A107" s="8"/>
      <c r="B107" s="340" t="str">
        <f>B6</f>
        <v>For the Base Period &amp; True-Up Period Ending December 31, 2020</v>
      </c>
      <c r="C107" s="341"/>
      <c r="D107" s="341"/>
      <c r="E107" s="341"/>
      <c r="F107" s="341"/>
      <c r="G107" s="341"/>
    </row>
    <row r="108" spans="1:8" x14ac:dyDescent="0.25">
      <c r="A108" s="8"/>
      <c r="B108" s="342" t="s">
        <v>2</v>
      </c>
      <c r="C108" s="343"/>
      <c r="D108" s="343"/>
      <c r="E108" s="343"/>
      <c r="F108" s="343"/>
      <c r="G108" s="343"/>
    </row>
    <row r="109" spans="1:8" x14ac:dyDescent="0.25">
      <c r="A109" s="8"/>
      <c r="B109" s="29"/>
      <c r="C109" s="27"/>
      <c r="D109" s="27"/>
      <c r="E109" s="27"/>
      <c r="F109" s="27"/>
      <c r="G109" s="27"/>
    </row>
    <row r="110" spans="1:8" x14ac:dyDescent="0.25">
      <c r="A110" s="8" t="s">
        <v>3</v>
      </c>
      <c r="E110" s="30"/>
      <c r="G110" s="8"/>
      <c r="H110" s="8" t="s">
        <v>3</v>
      </c>
    </row>
    <row r="111" spans="1:8" x14ac:dyDescent="0.25">
      <c r="A111" s="8" t="s">
        <v>7</v>
      </c>
      <c r="B111" s="27" t="s">
        <v>15</v>
      </c>
      <c r="E111" s="31" t="s">
        <v>5</v>
      </c>
      <c r="G111" s="32" t="s">
        <v>6</v>
      </c>
      <c r="H111" s="8" t="s">
        <v>7</v>
      </c>
    </row>
    <row r="112" spans="1:8" x14ac:dyDescent="0.25">
      <c r="A112" s="33"/>
      <c r="B112" s="14" t="s">
        <v>146</v>
      </c>
      <c r="C112" s="65"/>
      <c r="D112" s="65"/>
      <c r="E112" s="65"/>
      <c r="G112" s="8"/>
      <c r="H112" s="33"/>
    </row>
    <row r="113" spans="1:8" x14ac:dyDescent="0.25">
      <c r="A113" s="8">
        <v>1</v>
      </c>
      <c r="B113" s="66" t="s">
        <v>75</v>
      </c>
      <c r="C113" s="65"/>
      <c r="D113" s="65"/>
      <c r="E113" s="65"/>
      <c r="G113" s="8"/>
      <c r="H113" s="8">
        <f>A113</f>
        <v>1</v>
      </c>
    </row>
    <row r="114" spans="1:8" x14ac:dyDescent="0.25">
      <c r="A114" s="8">
        <f t="shared" ref="A114:A151" si="4">A113+1</f>
        <v>2</v>
      </c>
      <c r="B114" s="10" t="s">
        <v>76</v>
      </c>
      <c r="C114" s="65"/>
      <c r="D114" s="65"/>
      <c r="E114" s="288">
        <f>E182</f>
        <v>5242789.0227284599</v>
      </c>
      <c r="F114" s="12"/>
      <c r="G114" s="8" t="s">
        <v>147</v>
      </c>
      <c r="H114" s="8">
        <f t="shared" ref="H114:H151" si="5">H113+1</f>
        <v>2</v>
      </c>
    </row>
    <row r="115" spans="1:8" x14ac:dyDescent="0.25">
      <c r="A115" s="8">
        <f t="shared" si="4"/>
        <v>3</v>
      </c>
      <c r="B115" s="10" t="s">
        <v>77</v>
      </c>
      <c r="C115" s="65"/>
      <c r="D115" s="65"/>
      <c r="E115" s="289">
        <f>E183</f>
        <v>6183</v>
      </c>
      <c r="F115" s="12"/>
      <c r="G115" s="8" t="s">
        <v>148</v>
      </c>
      <c r="H115" s="8">
        <f t="shared" si="5"/>
        <v>3</v>
      </c>
    </row>
    <row r="116" spans="1:8" x14ac:dyDescent="0.25">
      <c r="A116" s="8">
        <f t="shared" si="4"/>
        <v>4</v>
      </c>
      <c r="B116" s="10" t="s">
        <v>78</v>
      </c>
      <c r="C116" s="65"/>
      <c r="D116" s="65"/>
      <c r="E116" s="289">
        <f>E184</f>
        <v>51190</v>
      </c>
      <c r="F116" s="12"/>
      <c r="G116" s="8" t="s">
        <v>149</v>
      </c>
      <c r="H116" s="8">
        <f t="shared" si="5"/>
        <v>4</v>
      </c>
    </row>
    <row r="117" spans="1:8" x14ac:dyDescent="0.25">
      <c r="A117" s="8">
        <f t="shared" si="4"/>
        <v>5</v>
      </c>
      <c r="B117" s="10" t="s">
        <v>79</v>
      </c>
      <c r="C117" s="65"/>
      <c r="D117" s="65"/>
      <c r="E117" s="290">
        <f>E185</f>
        <v>107715</v>
      </c>
      <c r="F117" s="12"/>
      <c r="G117" s="8" t="s">
        <v>150</v>
      </c>
      <c r="H117" s="8">
        <f t="shared" si="5"/>
        <v>5</v>
      </c>
    </row>
    <row r="118" spans="1:8" x14ac:dyDescent="0.25">
      <c r="A118" s="8">
        <f t="shared" si="4"/>
        <v>6</v>
      </c>
      <c r="B118" s="10" t="s">
        <v>80</v>
      </c>
      <c r="C118" s="8"/>
      <c r="D118" s="8"/>
      <c r="E118" s="284">
        <f>SUM(E114:E117)</f>
        <v>5407877.0227284599</v>
      </c>
      <c r="F118" s="12"/>
      <c r="G118" s="8" t="s">
        <v>81</v>
      </c>
      <c r="H118" s="8">
        <f t="shared" si="5"/>
        <v>6</v>
      </c>
    </row>
    <row r="119" spans="1:8" x14ac:dyDescent="0.25">
      <c r="A119" s="8">
        <f t="shared" si="4"/>
        <v>7</v>
      </c>
      <c r="C119" s="8"/>
      <c r="D119" s="8"/>
      <c r="E119" s="44"/>
      <c r="G119" s="8"/>
      <c r="H119" s="8">
        <f t="shared" si="5"/>
        <v>7</v>
      </c>
    </row>
    <row r="120" spans="1:8" x14ac:dyDescent="0.25">
      <c r="A120" s="8">
        <f t="shared" si="4"/>
        <v>8</v>
      </c>
      <c r="B120" s="66" t="s">
        <v>82</v>
      </c>
      <c r="C120" s="8"/>
      <c r="D120" s="8"/>
      <c r="E120" s="44"/>
      <c r="G120" s="8"/>
      <c r="H120" s="8">
        <f t="shared" si="5"/>
        <v>8</v>
      </c>
    </row>
    <row r="121" spans="1:8" x14ac:dyDescent="0.25">
      <c r="A121" s="8">
        <f t="shared" si="4"/>
        <v>9</v>
      </c>
      <c r="B121" s="10" t="s">
        <v>151</v>
      </c>
      <c r="C121" s="8"/>
      <c r="D121" s="8"/>
      <c r="E121" s="67">
        <v>0</v>
      </c>
      <c r="F121" s="43"/>
      <c r="G121" s="8" t="s">
        <v>152</v>
      </c>
      <c r="H121" s="8">
        <f t="shared" si="5"/>
        <v>9</v>
      </c>
    </row>
    <row r="122" spans="1:8" x14ac:dyDescent="0.25">
      <c r="A122" s="8">
        <f t="shared" si="4"/>
        <v>10</v>
      </c>
      <c r="B122" s="10" t="s">
        <v>83</v>
      </c>
      <c r="C122" s="8"/>
      <c r="D122" s="8"/>
      <c r="E122" s="68">
        <v>0</v>
      </c>
      <c r="G122" s="8" t="s">
        <v>153</v>
      </c>
      <c r="H122" s="8">
        <f t="shared" si="5"/>
        <v>10</v>
      </c>
    </row>
    <row r="123" spans="1:8" x14ac:dyDescent="0.25">
      <c r="A123" s="8">
        <f t="shared" si="4"/>
        <v>11</v>
      </c>
      <c r="B123" s="10" t="s">
        <v>84</v>
      </c>
      <c r="C123" s="8"/>
      <c r="D123" s="8"/>
      <c r="E123" s="69">
        <f>SUM(E121:E122)</f>
        <v>0</v>
      </c>
      <c r="F123" s="43"/>
      <c r="G123" s="8" t="s">
        <v>85</v>
      </c>
      <c r="H123" s="8">
        <f t="shared" si="5"/>
        <v>11</v>
      </c>
    </row>
    <row r="124" spans="1:8" x14ac:dyDescent="0.25">
      <c r="A124" s="8">
        <f t="shared" si="4"/>
        <v>12</v>
      </c>
      <c r="B124" s="10"/>
      <c r="C124" s="8"/>
      <c r="D124" s="8"/>
      <c r="E124" s="21"/>
      <c r="G124" s="8"/>
      <c r="H124" s="8">
        <f t="shared" si="5"/>
        <v>12</v>
      </c>
    </row>
    <row r="125" spans="1:8" x14ac:dyDescent="0.25">
      <c r="A125" s="8">
        <f t="shared" si="4"/>
        <v>13</v>
      </c>
      <c r="B125" s="66" t="s">
        <v>86</v>
      </c>
      <c r="E125" s="44"/>
      <c r="G125" s="8"/>
      <c r="H125" s="8">
        <f t="shared" si="5"/>
        <v>13</v>
      </c>
    </row>
    <row r="126" spans="1:8" x14ac:dyDescent="0.25">
      <c r="A126" s="8">
        <f t="shared" si="4"/>
        <v>14</v>
      </c>
      <c r="B126" s="7" t="s">
        <v>87</v>
      </c>
      <c r="C126" s="8"/>
      <c r="D126" s="8"/>
      <c r="E126" s="291">
        <v>-933382.95380582556</v>
      </c>
      <c r="F126" s="12"/>
      <c r="G126" s="8" t="s">
        <v>219</v>
      </c>
      <c r="H126" s="8">
        <f t="shared" si="5"/>
        <v>14</v>
      </c>
    </row>
    <row r="127" spans="1:8" x14ac:dyDescent="0.25">
      <c r="A127" s="8">
        <f t="shared" si="4"/>
        <v>15</v>
      </c>
      <c r="B127" s="7" t="s">
        <v>88</v>
      </c>
      <c r="C127" s="8"/>
      <c r="D127" s="8"/>
      <c r="E127" s="53">
        <v>0</v>
      </c>
      <c r="G127" s="8" t="s">
        <v>154</v>
      </c>
      <c r="H127" s="8">
        <f t="shared" si="5"/>
        <v>15</v>
      </c>
    </row>
    <row r="128" spans="1:8" x14ac:dyDescent="0.25">
      <c r="A128" s="8">
        <f t="shared" si="4"/>
        <v>16</v>
      </c>
      <c r="B128" s="10" t="s">
        <v>89</v>
      </c>
      <c r="C128" s="8"/>
      <c r="D128" s="8"/>
      <c r="E128" s="284">
        <f>SUM(E126:E127)</f>
        <v>-933382.95380582556</v>
      </c>
      <c r="F128" s="12"/>
      <c r="G128" s="8" t="s">
        <v>90</v>
      </c>
      <c r="H128" s="8">
        <f t="shared" si="5"/>
        <v>16</v>
      </c>
    </row>
    <row r="129" spans="1:8" x14ac:dyDescent="0.25">
      <c r="A129" s="8">
        <f t="shared" si="4"/>
        <v>17</v>
      </c>
      <c r="C129" s="8"/>
      <c r="D129" s="8"/>
      <c r="E129" s="70"/>
      <c r="G129" s="8"/>
      <c r="H129" s="8">
        <f t="shared" si="5"/>
        <v>17</v>
      </c>
    </row>
    <row r="130" spans="1:8" x14ac:dyDescent="0.25">
      <c r="A130" s="8">
        <f t="shared" si="4"/>
        <v>18</v>
      </c>
      <c r="B130" s="66" t="s">
        <v>91</v>
      </c>
      <c r="C130" s="8"/>
      <c r="D130" s="8"/>
      <c r="E130" s="70"/>
      <c r="G130" s="8"/>
      <c r="H130" s="8">
        <f t="shared" si="5"/>
        <v>18</v>
      </c>
    </row>
    <row r="131" spans="1:8" x14ac:dyDescent="0.25">
      <c r="A131" s="8">
        <f t="shared" si="4"/>
        <v>19</v>
      </c>
      <c r="B131" s="10" t="s">
        <v>155</v>
      </c>
      <c r="C131" s="8"/>
      <c r="D131" s="8"/>
      <c r="E131" s="288">
        <v>51954</v>
      </c>
      <c r="F131" s="12"/>
      <c r="G131" s="8" t="s">
        <v>423</v>
      </c>
      <c r="H131" s="8">
        <f t="shared" si="5"/>
        <v>19</v>
      </c>
    </row>
    <row r="132" spans="1:8" x14ac:dyDescent="0.25">
      <c r="A132" s="8">
        <f t="shared" si="4"/>
        <v>20</v>
      </c>
      <c r="B132" s="10" t="s">
        <v>92</v>
      </c>
      <c r="C132" s="8"/>
      <c r="D132" s="8"/>
      <c r="E132" s="289">
        <v>37807</v>
      </c>
      <c r="F132" s="12"/>
      <c r="G132" s="8" t="s">
        <v>424</v>
      </c>
      <c r="H132" s="8">
        <f t="shared" si="5"/>
        <v>20</v>
      </c>
    </row>
    <row r="133" spans="1:8" x14ac:dyDescent="0.25">
      <c r="A133" s="8">
        <f t="shared" si="4"/>
        <v>21</v>
      </c>
      <c r="B133" s="10" t="s">
        <v>93</v>
      </c>
      <c r="C133" s="8"/>
      <c r="D133" s="8"/>
      <c r="E133" s="310">
        <v>22268.853645970521</v>
      </c>
      <c r="F133" s="12" t="s">
        <v>19</v>
      </c>
      <c r="G133" s="8" t="s">
        <v>425</v>
      </c>
      <c r="H133" s="8">
        <f t="shared" si="5"/>
        <v>21</v>
      </c>
    </row>
    <row r="134" spans="1:8" x14ac:dyDescent="0.25">
      <c r="A134" s="8">
        <f t="shared" si="4"/>
        <v>22</v>
      </c>
      <c r="B134" s="10" t="s">
        <v>156</v>
      </c>
      <c r="E134" s="308">
        <f>SUM(E131:E133)</f>
        <v>112029.85364597052</v>
      </c>
      <c r="F134" s="12" t="s">
        <v>19</v>
      </c>
      <c r="G134" s="8" t="s">
        <v>94</v>
      </c>
      <c r="H134" s="8">
        <f t="shared" si="5"/>
        <v>22</v>
      </c>
    </row>
    <row r="135" spans="1:8" x14ac:dyDescent="0.25">
      <c r="A135" s="8">
        <f t="shared" si="4"/>
        <v>23</v>
      </c>
      <c r="B135" s="10"/>
      <c r="E135" s="71"/>
      <c r="G135" s="8"/>
      <c r="H135" s="8">
        <f t="shared" si="5"/>
        <v>23</v>
      </c>
    </row>
    <row r="136" spans="1:8" x14ac:dyDescent="0.25">
      <c r="A136" s="8">
        <f t="shared" si="4"/>
        <v>24</v>
      </c>
      <c r="B136" s="10" t="s">
        <v>95</v>
      </c>
      <c r="E136" s="72">
        <v>0</v>
      </c>
      <c r="G136" s="8" t="s">
        <v>157</v>
      </c>
      <c r="H136" s="8">
        <f t="shared" si="5"/>
        <v>24</v>
      </c>
    </row>
    <row r="137" spans="1:8" x14ac:dyDescent="0.25">
      <c r="A137" s="8">
        <f t="shared" si="4"/>
        <v>25</v>
      </c>
      <c r="B137" s="10" t="s">
        <v>96</v>
      </c>
      <c r="E137" s="58">
        <v>-10867.384430895108</v>
      </c>
      <c r="F137" s="12"/>
      <c r="G137" s="8" t="s">
        <v>158</v>
      </c>
      <c r="H137" s="8">
        <f t="shared" si="5"/>
        <v>25</v>
      </c>
    </row>
    <row r="138" spans="1:8" x14ac:dyDescent="0.25">
      <c r="A138" s="8">
        <f t="shared" si="4"/>
        <v>26</v>
      </c>
      <c r="B138" s="10"/>
      <c r="E138" s="71"/>
      <c r="G138" s="8"/>
      <c r="H138" s="8">
        <f t="shared" si="5"/>
        <v>26</v>
      </c>
    </row>
    <row r="139" spans="1:8" ht="16.5" thickBot="1" x14ac:dyDescent="0.3">
      <c r="A139" s="8">
        <f t="shared" si="4"/>
        <v>27</v>
      </c>
      <c r="B139" s="10" t="s">
        <v>97</v>
      </c>
      <c r="E139" s="311">
        <f>E136+E134+E128+E123+E118+E137</f>
        <v>4575656.5381377088</v>
      </c>
      <c r="F139" s="12" t="s">
        <v>19</v>
      </c>
      <c r="G139" s="8" t="s">
        <v>98</v>
      </c>
      <c r="H139" s="8">
        <f t="shared" si="5"/>
        <v>27</v>
      </c>
    </row>
    <row r="140" spans="1:8" ht="16.5" thickTop="1" x14ac:dyDescent="0.25">
      <c r="A140" s="8">
        <f t="shared" si="4"/>
        <v>28</v>
      </c>
      <c r="B140" s="10"/>
      <c r="E140" s="18"/>
      <c r="G140" s="8"/>
      <c r="H140" s="8">
        <f t="shared" si="5"/>
        <v>28</v>
      </c>
    </row>
    <row r="141" spans="1:8" ht="18.75" x14ac:dyDescent="0.25">
      <c r="A141" s="8">
        <f t="shared" si="4"/>
        <v>29</v>
      </c>
      <c r="B141" s="14" t="s">
        <v>99</v>
      </c>
      <c r="E141" s="18"/>
      <c r="G141" s="8"/>
      <c r="H141" s="8">
        <f t="shared" si="5"/>
        <v>29</v>
      </c>
    </row>
    <row r="142" spans="1:8" x14ac:dyDescent="0.25">
      <c r="A142" s="8">
        <f t="shared" si="4"/>
        <v>30</v>
      </c>
      <c r="B142" s="10" t="s">
        <v>100</v>
      </c>
      <c r="E142" s="59">
        <f>E191</f>
        <v>0</v>
      </c>
      <c r="G142" s="8" t="s">
        <v>159</v>
      </c>
      <c r="H142" s="8">
        <f t="shared" si="5"/>
        <v>30</v>
      </c>
    </row>
    <row r="143" spans="1:8" x14ac:dyDescent="0.25">
      <c r="A143" s="8">
        <f t="shared" si="4"/>
        <v>31</v>
      </c>
      <c r="B143" s="10" t="s">
        <v>101</v>
      </c>
      <c r="E143" s="53">
        <v>0</v>
      </c>
      <c r="G143" s="8" t="s">
        <v>160</v>
      </c>
      <c r="H143" s="8">
        <f t="shared" si="5"/>
        <v>31</v>
      </c>
    </row>
    <row r="144" spans="1:8" x14ac:dyDescent="0.25">
      <c r="A144" s="8">
        <f t="shared" si="4"/>
        <v>32</v>
      </c>
      <c r="B144" s="7" t="s">
        <v>102</v>
      </c>
      <c r="E144" s="15">
        <f>SUM(E142:E143)</f>
        <v>0</v>
      </c>
      <c r="G144" s="8" t="s">
        <v>103</v>
      </c>
      <c r="H144" s="8">
        <f t="shared" si="5"/>
        <v>32</v>
      </c>
    </row>
    <row r="145" spans="1:8" x14ac:dyDescent="0.25">
      <c r="A145" s="8">
        <f t="shared" si="4"/>
        <v>33</v>
      </c>
      <c r="B145" s="10"/>
      <c r="E145" s="18"/>
      <c r="G145" s="8"/>
      <c r="H145" s="8">
        <f t="shared" si="5"/>
        <v>33</v>
      </c>
    </row>
    <row r="146" spans="1:8" ht="18.75" x14ac:dyDescent="0.25">
      <c r="A146" s="8">
        <f t="shared" si="4"/>
        <v>34</v>
      </c>
      <c r="B146" s="14" t="s">
        <v>104</v>
      </c>
      <c r="E146" s="18"/>
      <c r="G146" s="8"/>
      <c r="H146" s="8">
        <f t="shared" si="5"/>
        <v>34</v>
      </c>
    </row>
    <row r="147" spans="1:8" x14ac:dyDescent="0.25">
      <c r="A147" s="8">
        <f t="shared" si="4"/>
        <v>35</v>
      </c>
      <c r="B147" s="10" t="s">
        <v>105</v>
      </c>
      <c r="E147" s="59">
        <v>0</v>
      </c>
      <c r="G147" s="8" t="s">
        <v>161</v>
      </c>
      <c r="H147" s="8">
        <f t="shared" si="5"/>
        <v>35</v>
      </c>
    </row>
    <row r="148" spans="1:8" x14ac:dyDescent="0.25">
      <c r="A148" s="8">
        <f t="shared" si="4"/>
        <v>36</v>
      </c>
      <c r="B148" s="7" t="s">
        <v>106</v>
      </c>
      <c r="E148" s="54">
        <v>0</v>
      </c>
      <c r="G148" s="8" t="s">
        <v>162</v>
      </c>
      <c r="H148" s="8">
        <f t="shared" si="5"/>
        <v>36</v>
      </c>
    </row>
    <row r="149" spans="1:8" x14ac:dyDescent="0.25">
      <c r="A149" s="8">
        <f t="shared" si="4"/>
        <v>37</v>
      </c>
      <c r="B149" s="7" t="s">
        <v>107</v>
      </c>
      <c r="E149" s="15">
        <f>SUM(E147:E148)</f>
        <v>0</v>
      </c>
      <c r="G149" s="8" t="s">
        <v>108</v>
      </c>
      <c r="H149" s="8">
        <f t="shared" si="5"/>
        <v>37</v>
      </c>
    </row>
    <row r="150" spans="1:8" x14ac:dyDescent="0.25">
      <c r="A150" s="8">
        <f t="shared" si="4"/>
        <v>38</v>
      </c>
      <c r="B150" s="10"/>
      <c r="E150" s="18"/>
      <c r="G150" s="8"/>
      <c r="H150" s="8">
        <f t="shared" si="5"/>
        <v>38</v>
      </c>
    </row>
    <row r="151" spans="1:8" ht="18.75" x14ac:dyDescent="0.25">
      <c r="A151" s="8">
        <f t="shared" si="4"/>
        <v>39</v>
      </c>
      <c r="B151" s="14" t="s">
        <v>109</v>
      </c>
      <c r="E151" s="59">
        <v>0</v>
      </c>
      <c r="G151" s="8" t="s">
        <v>163</v>
      </c>
      <c r="H151" s="8">
        <f t="shared" si="5"/>
        <v>39</v>
      </c>
    </row>
    <row r="152" spans="1:8" x14ac:dyDescent="0.25">
      <c r="A152" s="8"/>
      <c r="B152" s="10"/>
      <c r="E152" s="18"/>
      <c r="G152" s="8"/>
    </row>
    <row r="153" spans="1:8" x14ac:dyDescent="0.25">
      <c r="A153" s="8"/>
      <c r="B153" s="10"/>
      <c r="E153" s="18"/>
      <c r="G153" s="8"/>
    </row>
    <row r="154" spans="1:8" x14ac:dyDescent="0.25">
      <c r="A154" s="12" t="s">
        <v>19</v>
      </c>
      <c r="B154" s="5" t="str">
        <f>B98</f>
        <v>Items in BOLD have changed to correct the over-allocation of "Duplicate Charges (Company Energy Use)" Credit accounted for in FERC account 929.</v>
      </c>
      <c r="E154" s="18"/>
      <c r="G154" s="8"/>
    </row>
    <row r="155" spans="1:8" ht="18.75" x14ac:dyDescent="0.25">
      <c r="A155" s="13">
        <v>1</v>
      </c>
      <c r="B155" s="7" t="s">
        <v>73</v>
      </c>
      <c r="E155" s="18"/>
      <c r="G155" s="8"/>
    </row>
    <row r="156" spans="1:8" x14ac:dyDescent="0.25">
      <c r="A156" s="8"/>
      <c r="B156" s="27"/>
      <c r="E156" s="18"/>
      <c r="G156" s="8"/>
    </row>
    <row r="157" spans="1:8" x14ac:dyDescent="0.25">
      <c r="A157" s="8"/>
      <c r="B157" s="27"/>
      <c r="E157" s="18"/>
      <c r="G157" s="8"/>
    </row>
    <row r="158" spans="1:8" x14ac:dyDescent="0.25">
      <c r="A158" s="8"/>
      <c r="B158" s="344" t="s">
        <v>126</v>
      </c>
      <c r="C158" s="343"/>
      <c r="D158" s="343"/>
      <c r="E158" s="343"/>
      <c r="F158" s="343"/>
      <c r="G158" s="343"/>
    </row>
    <row r="159" spans="1:8" x14ac:dyDescent="0.25">
      <c r="A159" s="8" t="s">
        <v>15</v>
      </c>
      <c r="B159" s="344" t="s">
        <v>127</v>
      </c>
      <c r="C159" s="343"/>
      <c r="D159" s="343"/>
      <c r="E159" s="343"/>
      <c r="F159" s="343"/>
      <c r="G159" s="343"/>
    </row>
    <row r="160" spans="1:8" ht="17.25" x14ac:dyDescent="0.25">
      <c r="A160" s="8"/>
      <c r="B160" s="344" t="s">
        <v>128</v>
      </c>
      <c r="C160" s="345"/>
      <c r="D160" s="345"/>
      <c r="E160" s="345"/>
      <c r="F160" s="345"/>
      <c r="G160" s="345"/>
    </row>
    <row r="161" spans="1:10" x14ac:dyDescent="0.25">
      <c r="A161" s="8"/>
      <c r="B161" s="340" t="str">
        <f>B6</f>
        <v>For the Base Period &amp; True-Up Period Ending December 31, 2020</v>
      </c>
      <c r="C161" s="341"/>
      <c r="D161" s="341"/>
      <c r="E161" s="341"/>
      <c r="F161" s="341"/>
      <c r="G161" s="341"/>
    </row>
    <row r="162" spans="1:10" x14ac:dyDescent="0.25">
      <c r="A162" s="8"/>
      <c r="B162" s="342" t="s">
        <v>2</v>
      </c>
      <c r="C162" s="343"/>
      <c r="D162" s="343"/>
      <c r="E162" s="343"/>
      <c r="F162" s="343"/>
      <c r="G162" s="343"/>
    </row>
    <row r="163" spans="1:10" x14ac:dyDescent="0.25">
      <c r="A163" s="8"/>
      <c r="B163" s="73"/>
    </row>
    <row r="164" spans="1:10" x14ac:dyDescent="0.25">
      <c r="A164" s="8" t="s">
        <v>3</v>
      </c>
      <c r="E164" s="30"/>
      <c r="G164" s="8"/>
      <c r="H164" s="8" t="s">
        <v>3</v>
      </c>
    </row>
    <row r="165" spans="1:10" x14ac:dyDescent="0.25">
      <c r="A165" s="8" t="s">
        <v>7</v>
      </c>
      <c r="B165" s="27" t="s">
        <v>15</v>
      </c>
      <c r="E165" s="31" t="s">
        <v>5</v>
      </c>
      <c r="G165" s="32" t="s">
        <v>6</v>
      </c>
      <c r="H165" s="8" t="s">
        <v>7</v>
      </c>
    </row>
    <row r="166" spans="1:10" x14ac:dyDescent="0.25">
      <c r="A166" s="33"/>
      <c r="B166" s="14" t="s">
        <v>164</v>
      </c>
      <c r="E166" s="30"/>
      <c r="G166" s="8"/>
      <c r="H166" s="33"/>
    </row>
    <row r="167" spans="1:10" x14ac:dyDescent="0.25">
      <c r="A167" s="8">
        <v>1</v>
      </c>
      <c r="B167" s="66" t="s">
        <v>110</v>
      </c>
      <c r="E167" s="30"/>
      <c r="G167" s="8"/>
      <c r="H167" s="8">
        <f>A167</f>
        <v>1</v>
      </c>
    </row>
    <row r="168" spans="1:10" x14ac:dyDescent="0.25">
      <c r="A168" s="8">
        <f t="shared" ref="A168:A191" si="6">A167+1</f>
        <v>2</v>
      </c>
      <c r="B168" s="10" t="s">
        <v>76</v>
      </c>
      <c r="E168" s="51">
        <v>6628921.0157284606</v>
      </c>
      <c r="F168" s="12"/>
      <c r="G168" s="8" t="s">
        <v>165</v>
      </c>
      <c r="H168" s="8">
        <f t="shared" ref="H168:H191" si="7">H167+1</f>
        <v>2</v>
      </c>
      <c r="I168" s="74"/>
    </row>
    <row r="169" spans="1:10" x14ac:dyDescent="0.25">
      <c r="A169" s="8">
        <f t="shared" si="6"/>
        <v>3</v>
      </c>
      <c r="B169" s="10" t="s">
        <v>166</v>
      </c>
      <c r="E169" s="283">
        <v>34629</v>
      </c>
      <c r="F169" s="12"/>
      <c r="G169" s="8" t="s">
        <v>167</v>
      </c>
      <c r="H169" s="8">
        <f t="shared" si="7"/>
        <v>3</v>
      </c>
      <c r="I169" s="75"/>
    </row>
    <row r="170" spans="1:10" x14ac:dyDescent="0.25">
      <c r="A170" s="8">
        <f t="shared" si="6"/>
        <v>4</v>
      </c>
      <c r="B170" s="10" t="s">
        <v>78</v>
      </c>
      <c r="E170" s="283">
        <v>86566</v>
      </c>
      <c r="F170" s="12"/>
      <c r="G170" s="8" t="s">
        <v>168</v>
      </c>
      <c r="H170" s="8">
        <f t="shared" si="7"/>
        <v>4</v>
      </c>
      <c r="J170" s="76"/>
    </row>
    <row r="171" spans="1:10" x14ac:dyDescent="0.25">
      <c r="A171" s="8">
        <f t="shared" si="6"/>
        <v>5</v>
      </c>
      <c r="B171" s="10" t="s">
        <v>79</v>
      </c>
      <c r="C171" s="8"/>
      <c r="D171" s="8"/>
      <c r="E171" s="47">
        <v>214236</v>
      </c>
      <c r="F171" s="12"/>
      <c r="G171" s="8" t="s">
        <v>169</v>
      </c>
      <c r="H171" s="8">
        <f t="shared" si="7"/>
        <v>5</v>
      </c>
    </row>
    <row r="172" spans="1:10" x14ac:dyDescent="0.25">
      <c r="A172" s="8">
        <f t="shared" si="6"/>
        <v>6</v>
      </c>
      <c r="B172" s="10" t="s">
        <v>111</v>
      </c>
      <c r="E172" s="284">
        <f>SUM(E168:E171)</f>
        <v>6964352.0157284606</v>
      </c>
      <c r="F172" s="12"/>
      <c r="G172" s="8" t="s">
        <v>81</v>
      </c>
      <c r="H172" s="8">
        <f t="shared" si="7"/>
        <v>6</v>
      </c>
      <c r="I172" s="75"/>
    </row>
    <row r="173" spans="1:10" x14ac:dyDescent="0.25">
      <c r="A173" s="8">
        <f t="shared" si="6"/>
        <v>7</v>
      </c>
      <c r="C173" s="8"/>
      <c r="D173" s="8"/>
      <c r="E173" s="30"/>
      <c r="G173" s="8"/>
      <c r="H173" s="8">
        <f t="shared" si="7"/>
        <v>7</v>
      </c>
    </row>
    <row r="174" spans="1:10" x14ac:dyDescent="0.25">
      <c r="A174" s="8">
        <f t="shared" si="6"/>
        <v>8</v>
      </c>
      <c r="B174" s="26" t="s">
        <v>112</v>
      </c>
      <c r="E174" s="30"/>
      <c r="G174" s="8"/>
      <c r="H174" s="8">
        <f t="shared" si="7"/>
        <v>8</v>
      </c>
    </row>
    <row r="175" spans="1:10" x14ac:dyDescent="0.25">
      <c r="A175" s="8">
        <f t="shared" si="6"/>
        <v>9</v>
      </c>
      <c r="B175" s="7" t="s">
        <v>113</v>
      </c>
      <c r="E175" s="51">
        <v>1386131.9930000002</v>
      </c>
      <c r="F175" s="12"/>
      <c r="G175" s="8" t="s">
        <v>170</v>
      </c>
      <c r="H175" s="8">
        <f t="shared" si="7"/>
        <v>9</v>
      </c>
    </row>
    <row r="176" spans="1:10" x14ac:dyDescent="0.25">
      <c r="A176" s="8">
        <f t="shared" si="6"/>
        <v>10</v>
      </c>
      <c r="B176" s="7" t="s">
        <v>114</v>
      </c>
      <c r="E176" s="283">
        <v>28446</v>
      </c>
      <c r="F176" s="12"/>
      <c r="G176" s="8" t="s">
        <v>171</v>
      </c>
      <c r="H176" s="8">
        <f t="shared" si="7"/>
        <v>10</v>
      </c>
    </row>
    <row r="177" spans="1:8" x14ac:dyDescent="0.25">
      <c r="A177" s="8">
        <f t="shared" si="6"/>
        <v>11</v>
      </c>
      <c r="B177" s="7" t="s">
        <v>115</v>
      </c>
      <c r="E177" s="283">
        <v>35376</v>
      </c>
      <c r="F177" s="12"/>
      <c r="G177" s="8" t="s">
        <v>172</v>
      </c>
      <c r="H177" s="8">
        <f t="shared" si="7"/>
        <v>11</v>
      </c>
    </row>
    <row r="178" spans="1:8" x14ac:dyDescent="0.25">
      <c r="A178" s="8">
        <f t="shared" si="6"/>
        <v>12</v>
      </c>
      <c r="B178" s="7" t="s">
        <v>116</v>
      </c>
      <c r="E178" s="47">
        <v>106521</v>
      </c>
      <c r="F178" s="12"/>
      <c r="G178" s="8" t="s">
        <v>173</v>
      </c>
      <c r="H178" s="8">
        <f t="shared" si="7"/>
        <v>12</v>
      </c>
    </row>
    <row r="179" spans="1:8" x14ac:dyDescent="0.25">
      <c r="A179" s="8">
        <f t="shared" si="6"/>
        <v>13</v>
      </c>
      <c r="B179" s="75" t="s">
        <v>117</v>
      </c>
      <c r="C179" s="75"/>
      <c r="D179" s="75"/>
      <c r="E179" s="285">
        <f>SUM(E175:E178)</f>
        <v>1556474.9930000002</v>
      </c>
      <c r="F179" s="12"/>
      <c r="G179" s="8" t="s">
        <v>118</v>
      </c>
      <c r="H179" s="8">
        <f t="shared" si="7"/>
        <v>13</v>
      </c>
    </row>
    <row r="180" spans="1:8" x14ac:dyDescent="0.25">
      <c r="A180" s="8">
        <f t="shared" si="6"/>
        <v>14</v>
      </c>
      <c r="B180" s="75"/>
      <c r="C180" s="75"/>
      <c r="D180" s="75"/>
      <c r="E180" s="70"/>
      <c r="G180" s="8"/>
      <c r="H180" s="8">
        <f t="shared" si="7"/>
        <v>14</v>
      </c>
    </row>
    <row r="181" spans="1:8" x14ac:dyDescent="0.25">
      <c r="A181" s="8">
        <f t="shared" si="6"/>
        <v>15</v>
      </c>
      <c r="B181" s="66" t="s">
        <v>75</v>
      </c>
      <c r="C181" s="75"/>
      <c r="D181" s="75"/>
      <c r="E181" s="70"/>
      <c r="G181" s="8"/>
      <c r="H181" s="8">
        <f t="shared" si="7"/>
        <v>15</v>
      </c>
    </row>
    <row r="182" spans="1:8" x14ac:dyDescent="0.25">
      <c r="A182" s="8">
        <f t="shared" si="6"/>
        <v>16</v>
      </c>
      <c r="B182" s="10" t="s">
        <v>76</v>
      </c>
      <c r="E182" s="18">
        <f>+E168-E175</f>
        <v>5242789.0227284599</v>
      </c>
      <c r="F182" s="12"/>
      <c r="G182" s="8" t="s">
        <v>174</v>
      </c>
      <c r="H182" s="8">
        <f t="shared" si="7"/>
        <v>16</v>
      </c>
    </row>
    <row r="183" spans="1:8" x14ac:dyDescent="0.25">
      <c r="A183" s="8">
        <f t="shared" si="6"/>
        <v>17</v>
      </c>
      <c r="B183" s="10" t="s">
        <v>77</v>
      </c>
      <c r="E183" s="46">
        <f>+E169-E176</f>
        <v>6183</v>
      </c>
      <c r="F183" s="12"/>
      <c r="G183" s="8" t="s">
        <v>175</v>
      </c>
      <c r="H183" s="8">
        <f t="shared" si="7"/>
        <v>17</v>
      </c>
    </row>
    <row r="184" spans="1:8" x14ac:dyDescent="0.25">
      <c r="A184" s="8">
        <f t="shared" si="6"/>
        <v>18</v>
      </c>
      <c r="B184" s="10" t="s">
        <v>78</v>
      </c>
      <c r="E184" s="46">
        <f>+E170-E177</f>
        <v>51190</v>
      </c>
      <c r="F184" s="12"/>
      <c r="G184" s="8" t="s">
        <v>176</v>
      </c>
      <c r="H184" s="8">
        <f t="shared" si="7"/>
        <v>18</v>
      </c>
    </row>
    <row r="185" spans="1:8" x14ac:dyDescent="0.25">
      <c r="A185" s="8">
        <f t="shared" si="6"/>
        <v>19</v>
      </c>
      <c r="B185" s="10" t="s">
        <v>79</v>
      </c>
      <c r="E185" s="286">
        <f>+E171-E178</f>
        <v>107715</v>
      </c>
      <c r="F185" s="12"/>
      <c r="G185" s="8" t="s">
        <v>177</v>
      </c>
      <c r="H185" s="8">
        <f t="shared" si="7"/>
        <v>19</v>
      </c>
    </row>
    <row r="186" spans="1:8" ht="16.5" thickBot="1" x14ac:dyDescent="0.3">
      <c r="A186" s="8">
        <f t="shared" si="6"/>
        <v>20</v>
      </c>
      <c r="B186" s="7" t="s">
        <v>80</v>
      </c>
      <c r="E186" s="287">
        <f>SUM(E182:E185)</f>
        <v>5407877.0227284599</v>
      </c>
      <c r="F186" s="12"/>
      <c r="G186" s="8" t="s">
        <v>119</v>
      </c>
      <c r="H186" s="8">
        <f t="shared" si="7"/>
        <v>20</v>
      </c>
    </row>
    <row r="187" spans="1:8" ht="16.5" thickTop="1" x14ac:dyDescent="0.25">
      <c r="A187" s="8">
        <f t="shared" si="6"/>
        <v>21</v>
      </c>
      <c r="E187" s="18"/>
      <c r="G187" s="8"/>
      <c r="H187" s="8">
        <f t="shared" si="7"/>
        <v>21</v>
      </c>
    </row>
    <row r="188" spans="1:8" ht="18.75" x14ac:dyDescent="0.25">
      <c r="A188" s="8">
        <f t="shared" si="6"/>
        <v>22</v>
      </c>
      <c r="B188" s="14" t="s">
        <v>120</v>
      </c>
      <c r="E188" s="18"/>
      <c r="G188" s="8"/>
      <c r="H188" s="8">
        <f t="shared" si="7"/>
        <v>22</v>
      </c>
    </row>
    <row r="189" spans="1:8" x14ac:dyDescent="0.25">
      <c r="A189" s="8">
        <f t="shared" si="6"/>
        <v>23</v>
      </c>
      <c r="B189" s="10" t="s">
        <v>121</v>
      </c>
      <c r="E189" s="59">
        <v>0</v>
      </c>
      <c r="G189" s="8" t="s">
        <v>178</v>
      </c>
      <c r="H189" s="8">
        <f t="shared" si="7"/>
        <v>23</v>
      </c>
    </row>
    <row r="190" spans="1:8" x14ac:dyDescent="0.25">
      <c r="A190" s="8">
        <f t="shared" si="6"/>
        <v>24</v>
      </c>
      <c r="B190" s="7" t="s">
        <v>122</v>
      </c>
      <c r="E190" s="54">
        <v>0</v>
      </c>
      <c r="G190" s="8" t="s">
        <v>179</v>
      </c>
      <c r="H190" s="8">
        <f t="shared" si="7"/>
        <v>24</v>
      </c>
    </row>
    <row r="191" spans="1:8" ht="16.5" thickBot="1" x14ac:dyDescent="0.3">
      <c r="A191" s="8">
        <f t="shared" si="6"/>
        <v>25</v>
      </c>
      <c r="B191" s="10" t="s">
        <v>123</v>
      </c>
      <c r="E191" s="77">
        <f>E189-E190</f>
        <v>0</v>
      </c>
      <c r="G191" s="8" t="s">
        <v>124</v>
      </c>
      <c r="H191" s="8">
        <f t="shared" si="7"/>
        <v>25</v>
      </c>
    </row>
    <row r="192" spans="1:8" ht="16.5" thickTop="1" x14ac:dyDescent="0.25">
      <c r="A192" s="8"/>
      <c r="B192" s="10"/>
      <c r="E192" s="18"/>
      <c r="G192" s="8"/>
    </row>
    <row r="193" spans="1:10" x14ac:dyDescent="0.25">
      <c r="A193" s="12"/>
      <c r="B193" s="312"/>
      <c r="E193" s="18"/>
      <c r="G193" s="8"/>
    </row>
    <row r="194" spans="1:10" s="8" customFormat="1" ht="18.75" x14ac:dyDescent="0.25">
      <c r="A194" s="13">
        <v>1</v>
      </c>
      <c r="B194" s="7" t="s">
        <v>125</v>
      </c>
      <c r="C194" s="7"/>
      <c r="D194" s="7"/>
      <c r="E194" s="18"/>
      <c r="F194" s="7"/>
      <c r="I194" s="7"/>
      <c r="J194" s="7"/>
    </row>
    <row r="196" spans="1:10" s="8" customFormat="1" x14ac:dyDescent="0.25">
      <c r="A196" s="7"/>
      <c r="B196" s="7"/>
      <c r="C196" s="7"/>
      <c r="D196" s="7"/>
      <c r="E196" s="78"/>
      <c r="F196" s="7"/>
      <c r="G196" s="7"/>
      <c r="I196" s="7"/>
      <c r="J196" s="7"/>
    </row>
  </sheetData>
  <mergeCells count="20">
    <mergeCell ref="B161:G161"/>
    <mergeCell ref="B162:G162"/>
    <mergeCell ref="B106:G106"/>
    <mergeCell ref="B107:G107"/>
    <mergeCell ref="B108:G108"/>
    <mergeCell ref="B158:G158"/>
    <mergeCell ref="B159:G159"/>
    <mergeCell ref="B160:G160"/>
    <mergeCell ref="B105:G105"/>
    <mergeCell ref="B3:G3"/>
    <mergeCell ref="B4:G4"/>
    <mergeCell ref="B5:G5"/>
    <mergeCell ref="B6:G6"/>
    <mergeCell ref="B7:G7"/>
    <mergeCell ref="B48:G48"/>
    <mergeCell ref="B49:G49"/>
    <mergeCell ref="B50:G50"/>
    <mergeCell ref="B51:G51"/>
    <mergeCell ref="B52:G52"/>
    <mergeCell ref="B104:G104"/>
  </mergeCells>
  <printOptions horizontalCentered="1"/>
  <pageMargins left="0.25" right="0.25" top="0.5" bottom="0.5" header="0.35" footer="0.25"/>
  <pageSetup scale="50" orientation="portrait" r:id="rId1"/>
  <headerFooter scaleWithDoc="0" alignWithMargins="0">
    <oddHeader xml:space="preserve">&amp;C&amp;"Times New Roman,Bold"&amp;6AS FILED
</oddHeader>
    <oddFooter>&amp;L&amp;A&amp;CPage 4.&amp;P&amp;R&amp;F</oddFooter>
  </headerFooter>
  <rowBreaks count="3" manualBreakCount="3">
    <brk id="46" max="16383" man="1"/>
    <brk id="102" max="16383" man="1"/>
    <brk id="1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FA3FF-E40E-45ED-83CA-5E67BE8EBA8F}">
  <dimension ref="A1:AH262"/>
  <sheetViews>
    <sheetView view="pageBreakPreview" zoomScale="60" zoomScaleNormal="80" workbookViewId="0">
      <selection activeCell="N190" sqref="N190"/>
    </sheetView>
  </sheetViews>
  <sheetFormatPr defaultColWidth="8.85546875" defaultRowHeight="15.75" x14ac:dyDescent="0.25"/>
  <cols>
    <col min="1" max="1" width="5.140625" style="79" customWidth="1"/>
    <col min="2" max="2" width="55.42578125" style="161" customWidth="1"/>
    <col min="3" max="3" width="18.140625" style="161" customWidth="1"/>
    <col min="4" max="5" width="15.5703125" style="161" customWidth="1"/>
    <col min="6" max="6" width="1.5703125" style="161" customWidth="1"/>
    <col min="7" max="7" width="18.140625" style="161" customWidth="1"/>
    <col min="8" max="8" width="1.5703125" style="161" customWidth="1"/>
    <col min="9" max="9" width="48.140625" style="207" customWidth="1"/>
    <col min="10" max="10" width="5.140625" style="161" customWidth="1"/>
    <col min="11" max="11" width="16.140625" style="161" bestFit="1" customWidth="1"/>
    <col min="12" max="12" width="10.42578125" style="161" bestFit="1" customWidth="1"/>
    <col min="13" max="16384" width="8.85546875" style="161"/>
  </cols>
  <sheetData>
    <row r="1" spans="1:10" x14ac:dyDescent="0.25">
      <c r="I1" s="28"/>
    </row>
    <row r="2" spans="1:10" x14ac:dyDescent="0.25">
      <c r="B2" s="347" t="s">
        <v>126</v>
      </c>
      <c r="C2" s="347"/>
      <c r="D2" s="347"/>
      <c r="E2" s="347"/>
      <c r="F2" s="347"/>
      <c r="G2" s="347"/>
      <c r="H2" s="347"/>
      <c r="I2" s="347"/>
      <c r="J2" s="79"/>
    </row>
    <row r="3" spans="1:10" x14ac:dyDescent="0.25">
      <c r="B3" s="347" t="s">
        <v>243</v>
      </c>
      <c r="C3" s="347"/>
      <c r="D3" s="347"/>
      <c r="E3" s="347"/>
      <c r="F3" s="347"/>
      <c r="G3" s="347"/>
      <c r="H3" s="347"/>
      <c r="I3" s="347"/>
      <c r="J3" s="79"/>
    </row>
    <row r="4" spans="1:10" x14ac:dyDescent="0.25">
      <c r="B4" s="347" t="s">
        <v>244</v>
      </c>
      <c r="C4" s="347"/>
      <c r="D4" s="347"/>
      <c r="E4" s="347"/>
      <c r="F4" s="347"/>
      <c r="G4" s="347"/>
      <c r="H4" s="347"/>
      <c r="I4" s="347"/>
      <c r="J4" s="79"/>
    </row>
    <row r="5" spans="1:10" x14ac:dyDescent="0.25">
      <c r="B5" s="348" t="s">
        <v>245</v>
      </c>
      <c r="C5" s="348"/>
      <c r="D5" s="348"/>
      <c r="E5" s="348"/>
      <c r="F5" s="348"/>
      <c r="G5" s="348"/>
      <c r="H5" s="348"/>
      <c r="I5" s="348"/>
      <c r="J5" s="79"/>
    </row>
    <row r="6" spans="1:10" x14ac:dyDescent="0.25">
      <c r="B6" s="349" t="s">
        <v>2</v>
      </c>
      <c r="C6" s="350"/>
      <c r="D6" s="350"/>
      <c r="E6" s="350"/>
      <c r="F6" s="350"/>
      <c r="G6" s="350"/>
      <c r="H6" s="350"/>
      <c r="I6" s="350"/>
      <c r="J6" s="79"/>
    </row>
    <row r="7" spans="1:10" x14ac:dyDescent="0.25">
      <c r="B7" s="79"/>
      <c r="C7" s="79"/>
      <c r="D7" s="79"/>
      <c r="E7" s="79"/>
      <c r="F7" s="79"/>
      <c r="G7" s="79"/>
      <c r="H7" s="79"/>
      <c r="I7" s="163"/>
      <c r="J7" s="79"/>
    </row>
    <row r="8" spans="1:10" x14ac:dyDescent="0.25">
      <c r="A8" s="79" t="s">
        <v>3</v>
      </c>
      <c r="B8" s="86"/>
      <c r="C8" s="86"/>
      <c r="D8" s="86"/>
      <c r="E8" s="79" t="s">
        <v>246</v>
      </c>
      <c r="F8" s="86"/>
      <c r="G8" s="86"/>
      <c r="H8" s="86"/>
      <c r="I8" s="163"/>
      <c r="J8" s="79" t="s">
        <v>3</v>
      </c>
    </row>
    <row r="9" spans="1:10" x14ac:dyDescent="0.25">
      <c r="A9" s="80" t="s">
        <v>7</v>
      </c>
      <c r="B9" s="79"/>
      <c r="C9" s="79"/>
      <c r="D9" s="79"/>
      <c r="E9" s="80" t="s">
        <v>247</v>
      </c>
      <c r="F9" s="79"/>
      <c r="G9" s="164" t="s">
        <v>5</v>
      </c>
      <c r="H9" s="86"/>
      <c r="I9" s="165" t="s">
        <v>6</v>
      </c>
      <c r="J9" s="80" t="s">
        <v>7</v>
      </c>
    </row>
    <row r="10" spans="1:10" x14ac:dyDescent="0.25">
      <c r="A10" s="79">
        <v>1</v>
      </c>
      <c r="B10" s="166" t="s">
        <v>248</v>
      </c>
      <c r="I10" s="163"/>
      <c r="J10" s="79">
        <f>A10</f>
        <v>1</v>
      </c>
    </row>
    <row r="11" spans="1:10" x14ac:dyDescent="0.25">
      <c r="A11" s="79">
        <f>A10+1</f>
        <v>2</v>
      </c>
      <c r="B11" s="161" t="s">
        <v>249</v>
      </c>
      <c r="E11" s="79" t="s">
        <v>250</v>
      </c>
      <c r="F11" s="84"/>
      <c r="G11" s="167">
        <v>6053573</v>
      </c>
      <c r="H11" s="86"/>
      <c r="I11" s="168"/>
      <c r="J11" s="79">
        <f>J10+1</f>
        <v>2</v>
      </c>
    </row>
    <row r="12" spans="1:10" x14ac:dyDescent="0.25">
      <c r="A12" s="79">
        <f t="shared" ref="A12:A51" si="0">A11+1</f>
        <v>3</v>
      </c>
      <c r="B12" s="161" t="s">
        <v>251</v>
      </c>
      <c r="E12" s="79" t="s">
        <v>252</v>
      </c>
      <c r="F12" s="84"/>
      <c r="G12" s="169">
        <v>0</v>
      </c>
      <c r="H12" s="86"/>
      <c r="I12" s="168"/>
      <c r="J12" s="79">
        <f t="shared" ref="J12:J51" si="1">J11+1</f>
        <v>3</v>
      </c>
    </row>
    <row r="13" spans="1:10" x14ac:dyDescent="0.25">
      <c r="A13" s="79">
        <f t="shared" si="0"/>
        <v>4</v>
      </c>
      <c r="B13" s="161" t="s">
        <v>253</v>
      </c>
      <c r="E13" s="79" t="s">
        <v>254</v>
      </c>
      <c r="F13" s="84"/>
      <c r="G13" s="170">
        <v>0</v>
      </c>
      <c r="H13" s="86"/>
      <c r="I13" s="168"/>
      <c r="J13" s="79">
        <f t="shared" si="1"/>
        <v>4</v>
      </c>
    </row>
    <row r="14" spans="1:10" x14ac:dyDescent="0.25">
      <c r="A14" s="79">
        <f t="shared" si="0"/>
        <v>5</v>
      </c>
      <c r="B14" s="161" t="s">
        <v>255</v>
      </c>
      <c r="E14" s="79" t="s">
        <v>256</v>
      </c>
      <c r="F14" s="84"/>
      <c r="G14" s="170">
        <v>0</v>
      </c>
      <c r="H14" s="86"/>
      <c r="I14" s="168"/>
      <c r="J14" s="79">
        <f t="shared" si="1"/>
        <v>5</v>
      </c>
    </row>
    <row r="15" spans="1:10" x14ac:dyDescent="0.25">
      <c r="A15" s="79">
        <f t="shared" si="0"/>
        <v>6</v>
      </c>
      <c r="B15" s="161" t="s">
        <v>257</v>
      </c>
      <c r="E15" s="79" t="s">
        <v>258</v>
      </c>
      <c r="F15" s="84"/>
      <c r="G15" s="171">
        <v>-13172.642</v>
      </c>
      <c r="H15" s="86"/>
      <c r="I15" s="168"/>
      <c r="J15" s="79">
        <f t="shared" si="1"/>
        <v>6</v>
      </c>
    </row>
    <row r="16" spans="1:10" x14ac:dyDescent="0.25">
      <c r="A16" s="79">
        <f t="shared" si="0"/>
        <v>7</v>
      </c>
      <c r="B16" s="161" t="s">
        <v>259</v>
      </c>
      <c r="G16" s="172">
        <f>SUM(G11:G15)</f>
        <v>6040400.358</v>
      </c>
      <c r="H16" s="173"/>
      <c r="I16" s="163" t="s">
        <v>260</v>
      </c>
      <c r="J16" s="79">
        <f t="shared" si="1"/>
        <v>7</v>
      </c>
    </row>
    <row r="17" spans="1:10" x14ac:dyDescent="0.25">
      <c r="A17" s="79">
        <f t="shared" si="0"/>
        <v>8</v>
      </c>
      <c r="I17" s="163"/>
      <c r="J17" s="79">
        <f t="shared" si="1"/>
        <v>8</v>
      </c>
    </row>
    <row r="18" spans="1:10" x14ac:dyDescent="0.25">
      <c r="A18" s="79">
        <f t="shared" si="0"/>
        <v>9</v>
      </c>
      <c r="B18" s="166" t="s">
        <v>261</v>
      </c>
      <c r="G18" s="174"/>
      <c r="H18" s="174"/>
      <c r="I18" s="163"/>
      <c r="J18" s="79">
        <f t="shared" si="1"/>
        <v>9</v>
      </c>
    </row>
    <row r="19" spans="1:10" x14ac:dyDescent="0.25">
      <c r="A19" s="79">
        <f t="shared" si="0"/>
        <v>10</v>
      </c>
      <c r="B19" s="161" t="s">
        <v>262</v>
      </c>
      <c r="E19" s="79" t="s">
        <v>263</v>
      </c>
      <c r="F19" s="84"/>
      <c r="G19" s="167">
        <v>233778.584</v>
      </c>
      <c r="H19" s="86"/>
      <c r="I19" s="175"/>
      <c r="J19" s="79">
        <f t="shared" si="1"/>
        <v>10</v>
      </c>
    </row>
    <row r="20" spans="1:10" x14ac:dyDescent="0.25">
      <c r="A20" s="79">
        <f t="shared" si="0"/>
        <v>11</v>
      </c>
      <c r="B20" s="161" t="s">
        <v>264</v>
      </c>
      <c r="E20" s="79" t="s">
        <v>265</v>
      </c>
      <c r="F20" s="84"/>
      <c r="G20" s="169">
        <v>4107.085</v>
      </c>
      <c r="H20" s="86"/>
      <c r="I20" s="175"/>
      <c r="J20" s="79">
        <f t="shared" si="1"/>
        <v>11</v>
      </c>
    </row>
    <row r="21" spans="1:10" x14ac:dyDescent="0.25">
      <c r="A21" s="79">
        <f t="shared" si="0"/>
        <v>12</v>
      </c>
      <c r="B21" s="161" t="s">
        <v>266</v>
      </c>
      <c r="E21" s="79" t="s">
        <v>267</v>
      </c>
      <c r="F21" s="84"/>
      <c r="G21" s="169">
        <v>1449.7840000000001</v>
      </c>
      <c r="H21" s="86"/>
      <c r="I21" s="175"/>
      <c r="J21" s="79">
        <f t="shared" si="1"/>
        <v>12</v>
      </c>
    </row>
    <row r="22" spans="1:10" ht="16.5" customHeight="1" x14ac:dyDescent="0.25">
      <c r="A22" s="79">
        <f t="shared" si="0"/>
        <v>13</v>
      </c>
      <c r="B22" s="161" t="s">
        <v>268</v>
      </c>
      <c r="E22" s="79" t="s">
        <v>269</v>
      </c>
      <c r="F22" s="84"/>
      <c r="G22" s="169">
        <v>0</v>
      </c>
      <c r="H22" s="86"/>
      <c r="I22" s="175"/>
      <c r="J22" s="79">
        <f t="shared" si="1"/>
        <v>13</v>
      </c>
    </row>
    <row r="23" spans="1:10" x14ac:dyDescent="0.25">
      <c r="A23" s="79">
        <f t="shared" si="0"/>
        <v>14</v>
      </c>
      <c r="B23" s="161" t="s">
        <v>270</v>
      </c>
      <c r="E23" s="79" t="s">
        <v>271</v>
      </c>
      <c r="F23" s="84"/>
      <c r="G23" s="171">
        <v>0</v>
      </c>
      <c r="H23" s="86"/>
      <c r="I23" s="175"/>
      <c r="J23" s="79">
        <f t="shared" si="1"/>
        <v>14</v>
      </c>
    </row>
    <row r="24" spans="1:10" x14ac:dyDescent="0.25">
      <c r="A24" s="79">
        <f t="shared" si="0"/>
        <v>15</v>
      </c>
      <c r="B24" s="161" t="s">
        <v>272</v>
      </c>
      <c r="G24" s="176">
        <f>SUM(G19:G23)</f>
        <v>239335.45300000001</v>
      </c>
      <c r="H24" s="177"/>
      <c r="I24" s="163" t="s">
        <v>273</v>
      </c>
      <c r="J24" s="79">
        <f t="shared" si="1"/>
        <v>15</v>
      </c>
    </row>
    <row r="25" spans="1:10" x14ac:dyDescent="0.25">
      <c r="A25" s="79">
        <f t="shared" si="0"/>
        <v>16</v>
      </c>
      <c r="I25" s="163"/>
      <c r="J25" s="79">
        <f t="shared" si="1"/>
        <v>16</v>
      </c>
    </row>
    <row r="26" spans="1:10" ht="16.5" thickBot="1" x14ac:dyDescent="0.3">
      <c r="A26" s="79">
        <f t="shared" si="0"/>
        <v>17</v>
      </c>
      <c r="B26" s="166" t="s">
        <v>274</v>
      </c>
      <c r="G26" s="178">
        <f>G24/G16</f>
        <v>3.9622448648295373E-2</v>
      </c>
      <c r="H26" s="179"/>
      <c r="I26" s="163" t="s">
        <v>275</v>
      </c>
      <c r="J26" s="79">
        <f t="shared" si="1"/>
        <v>17</v>
      </c>
    </row>
    <row r="27" spans="1:10" ht="16.5" thickTop="1" x14ac:dyDescent="0.25">
      <c r="A27" s="79">
        <f t="shared" si="0"/>
        <v>18</v>
      </c>
      <c r="I27" s="163"/>
      <c r="J27" s="79">
        <f t="shared" si="1"/>
        <v>18</v>
      </c>
    </row>
    <row r="28" spans="1:10" x14ac:dyDescent="0.25">
      <c r="A28" s="79">
        <f t="shared" si="0"/>
        <v>19</v>
      </c>
      <c r="B28" s="166" t="s">
        <v>276</v>
      </c>
      <c r="I28" s="163"/>
      <c r="J28" s="79">
        <f t="shared" si="1"/>
        <v>19</v>
      </c>
    </row>
    <row r="29" spans="1:10" x14ac:dyDescent="0.25">
      <c r="A29" s="79">
        <f t="shared" si="0"/>
        <v>20</v>
      </c>
      <c r="B29" s="161" t="s">
        <v>277</v>
      </c>
      <c r="E29" s="79" t="s">
        <v>278</v>
      </c>
      <c r="F29" s="84"/>
      <c r="G29" s="167">
        <v>0</v>
      </c>
      <c r="H29" s="86"/>
      <c r="I29" s="175"/>
      <c r="J29" s="79">
        <f t="shared" si="1"/>
        <v>20</v>
      </c>
    </row>
    <row r="30" spans="1:10" x14ac:dyDescent="0.25">
      <c r="A30" s="79">
        <f t="shared" si="0"/>
        <v>21</v>
      </c>
      <c r="B30" s="161" t="s">
        <v>279</v>
      </c>
      <c r="E30" s="79" t="s">
        <v>280</v>
      </c>
      <c r="F30" s="84"/>
      <c r="G30" s="180">
        <v>0</v>
      </c>
      <c r="H30" s="86"/>
      <c r="I30" s="175"/>
      <c r="J30" s="79">
        <f t="shared" si="1"/>
        <v>21</v>
      </c>
    </row>
    <row r="31" spans="1:10" ht="16.5" thickBot="1" x14ac:dyDescent="0.3">
      <c r="A31" s="79">
        <f t="shared" si="0"/>
        <v>22</v>
      </c>
      <c r="B31" s="161" t="s">
        <v>281</v>
      </c>
      <c r="G31" s="178">
        <f>IFERROR((G30/G29),0)</f>
        <v>0</v>
      </c>
      <c r="H31" s="179"/>
      <c r="I31" s="163" t="s">
        <v>282</v>
      </c>
      <c r="J31" s="79">
        <f t="shared" si="1"/>
        <v>22</v>
      </c>
    </row>
    <row r="32" spans="1:10" ht="16.5" thickTop="1" x14ac:dyDescent="0.25">
      <c r="A32" s="79">
        <f t="shared" si="0"/>
        <v>23</v>
      </c>
      <c r="I32" s="163"/>
      <c r="J32" s="79">
        <f t="shared" si="1"/>
        <v>23</v>
      </c>
    </row>
    <row r="33" spans="1:11" x14ac:dyDescent="0.25">
      <c r="A33" s="79">
        <f t="shared" si="0"/>
        <v>24</v>
      </c>
      <c r="B33" s="166" t="s">
        <v>283</v>
      </c>
      <c r="I33" s="163"/>
      <c r="J33" s="79">
        <f t="shared" si="1"/>
        <v>24</v>
      </c>
    </row>
    <row r="34" spans="1:11" x14ac:dyDescent="0.25">
      <c r="A34" s="79">
        <f t="shared" si="0"/>
        <v>25</v>
      </c>
      <c r="B34" s="161" t="s">
        <v>284</v>
      </c>
      <c r="E34" s="79" t="s">
        <v>285</v>
      </c>
      <c r="F34" s="84"/>
      <c r="G34" s="167">
        <v>7729413.6809999999</v>
      </c>
      <c r="H34" s="86"/>
      <c r="I34" s="175"/>
      <c r="J34" s="79">
        <f t="shared" si="1"/>
        <v>25</v>
      </c>
      <c r="K34" s="181"/>
    </row>
    <row r="35" spans="1:11" x14ac:dyDescent="0.25">
      <c r="A35" s="79">
        <f t="shared" si="0"/>
        <v>26</v>
      </c>
      <c r="B35" s="161" t="s">
        <v>286</v>
      </c>
      <c r="E35" s="79" t="s">
        <v>278</v>
      </c>
      <c r="G35" s="182">
        <f>-G29</f>
        <v>0</v>
      </c>
      <c r="H35" s="182"/>
      <c r="I35" s="163" t="s">
        <v>287</v>
      </c>
      <c r="J35" s="79">
        <f t="shared" si="1"/>
        <v>26</v>
      </c>
    </row>
    <row r="36" spans="1:11" x14ac:dyDescent="0.25">
      <c r="A36" s="79">
        <f t="shared" si="0"/>
        <v>27</v>
      </c>
      <c r="B36" s="161" t="s">
        <v>288</v>
      </c>
      <c r="E36" s="79" t="s">
        <v>289</v>
      </c>
      <c r="G36" s="170">
        <v>0</v>
      </c>
      <c r="H36" s="86"/>
      <c r="I36" s="175"/>
      <c r="J36" s="79">
        <f t="shared" si="1"/>
        <v>27</v>
      </c>
    </row>
    <row r="37" spans="1:11" x14ac:dyDescent="0.25">
      <c r="A37" s="79">
        <f t="shared" si="0"/>
        <v>28</v>
      </c>
      <c r="B37" s="161" t="s">
        <v>290</v>
      </c>
      <c r="E37" s="79" t="s">
        <v>291</v>
      </c>
      <c r="G37" s="170">
        <v>10034.102000000001</v>
      </c>
      <c r="H37" s="86"/>
      <c r="I37" s="175"/>
      <c r="J37" s="79">
        <f t="shared" si="1"/>
        <v>28</v>
      </c>
    </row>
    <row r="38" spans="1:11" ht="16.5" thickBot="1" x14ac:dyDescent="0.3">
      <c r="A38" s="79">
        <f t="shared" si="0"/>
        <v>29</v>
      </c>
      <c r="B38" s="161" t="s">
        <v>292</v>
      </c>
      <c r="G38" s="183">
        <f>SUM(G34:G37)</f>
        <v>7739447.7829999998</v>
      </c>
      <c r="H38" s="184"/>
      <c r="I38" s="163" t="s">
        <v>293</v>
      </c>
      <c r="J38" s="79">
        <f t="shared" si="1"/>
        <v>29</v>
      </c>
    </row>
    <row r="39" spans="1:11" ht="17.25" thickTop="1" thickBot="1" x14ac:dyDescent="0.3">
      <c r="A39" s="185">
        <f t="shared" si="0"/>
        <v>30</v>
      </c>
      <c r="B39" s="186"/>
      <c r="C39" s="186"/>
      <c r="D39" s="186"/>
      <c r="E39" s="186"/>
      <c r="F39" s="186"/>
      <c r="G39" s="186"/>
      <c r="H39" s="186"/>
      <c r="I39" s="187"/>
      <c r="J39" s="185">
        <f t="shared" si="1"/>
        <v>30</v>
      </c>
    </row>
    <row r="40" spans="1:11" x14ac:dyDescent="0.25">
      <c r="A40" s="79">
        <f>A39+1</f>
        <v>31</v>
      </c>
      <c r="I40" s="163"/>
      <c r="J40" s="79">
        <f>J39+1</f>
        <v>31</v>
      </c>
    </row>
    <row r="41" spans="1:11" ht="16.5" thickBot="1" x14ac:dyDescent="0.3">
      <c r="A41" s="79">
        <f>A40+1</f>
        <v>32</v>
      </c>
      <c r="B41" s="166" t="s">
        <v>294</v>
      </c>
      <c r="G41" s="188">
        <v>0.10100000000000001</v>
      </c>
      <c r="H41" s="86"/>
      <c r="I41" s="163" t="s">
        <v>295</v>
      </c>
      <c r="J41" s="79">
        <f>J40+1</f>
        <v>32</v>
      </c>
    </row>
    <row r="42" spans="1:11" ht="16.5" thickTop="1" x14ac:dyDescent="0.25">
      <c r="A42" s="79">
        <f t="shared" si="0"/>
        <v>33</v>
      </c>
      <c r="C42" s="82" t="s">
        <v>296</v>
      </c>
      <c r="D42" s="82" t="s">
        <v>297</v>
      </c>
      <c r="E42" s="82" t="s">
        <v>298</v>
      </c>
      <c r="F42" s="82"/>
      <c r="G42" s="82" t="s">
        <v>299</v>
      </c>
      <c r="H42" s="82"/>
      <c r="I42" s="163"/>
      <c r="J42" s="79">
        <f t="shared" si="1"/>
        <v>33</v>
      </c>
    </row>
    <row r="43" spans="1:11" x14ac:dyDescent="0.25">
      <c r="A43" s="79">
        <f t="shared" si="0"/>
        <v>34</v>
      </c>
      <c r="D43" s="79" t="s">
        <v>300</v>
      </c>
      <c r="E43" s="79" t="s">
        <v>301</v>
      </c>
      <c r="F43" s="79"/>
      <c r="G43" s="79" t="s">
        <v>302</v>
      </c>
      <c r="H43" s="79"/>
      <c r="I43" s="163"/>
      <c r="J43" s="79">
        <f t="shared" si="1"/>
        <v>34</v>
      </c>
    </row>
    <row r="44" spans="1:11" ht="18.75" x14ac:dyDescent="0.25">
      <c r="A44" s="79">
        <f t="shared" si="0"/>
        <v>35</v>
      </c>
      <c r="B44" s="166" t="s">
        <v>303</v>
      </c>
      <c r="C44" s="80" t="s">
        <v>304</v>
      </c>
      <c r="D44" s="80" t="s">
        <v>305</v>
      </c>
      <c r="E44" s="80" t="s">
        <v>306</v>
      </c>
      <c r="F44" s="80"/>
      <c r="G44" s="80" t="s">
        <v>307</v>
      </c>
      <c r="H44" s="79"/>
      <c r="I44" s="163"/>
      <c r="J44" s="79">
        <f t="shared" si="1"/>
        <v>35</v>
      </c>
    </row>
    <row r="45" spans="1:11" x14ac:dyDescent="0.25">
      <c r="A45" s="79">
        <f t="shared" si="0"/>
        <v>36</v>
      </c>
      <c r="I45" s="163"/>
      <c r="J45" s="79">
        <f t="shared" si="1"/>
        <v>36</v>
      </c>
    </row>
    <row r="46" spans="1:11" x14ac:dyDescent="0.25">
      <c r="A46" s="79">
        <f t="shared" si="0"/>
        <v>37</v>
      </c>
      <c r="B46" s="161" t="s">
        <v>308</v>
      </c>
      <c r="C46" s="189">
        <f>G16</f>
        <v>6040400.358</v>
      </c>
      <c r="D46" s="190">
        <f>C46/C$49</f>
        <v>0.43835028486472494</v>
      </c>
      <c r="E46" s="191">
        <f>G26</f>
        <v>3.9622448648295373E-2</v>
      </c>
      <c r="G46" s="192">
        <f>D46*E46</f>
        <v>1.7368511652018213E-2</v>
      </c>
      <c r="H46" s="192"/>
      <c r="I46" s="163" t="s">
        <v>309</v>
      </c>
      <c r="J46" s="79">
        <f t="shared" si="1"/>
        <v>37</v>
      </c>
    </row>
    <row r="47" spans="1:11" x14ac:dyDescent="0.25">
      <c r="A47" s="79">
        <f t="shared" si="0"/>
        <v>38</v>
      </c>
      <c r="B47" s="161" t="s">
        <v>310</v>
      </c>
      <c r="C47" s="193">
        <f>G29</f>
        <v>0</v>
      </c>
      <c r="D47" s="190">
        <f>C47/C$49</f>
        <v>0</v>
      </c>
      <c r="E47" s="191">
        <f>G31</f>
        <v>0</v>
      </c>
      <c r="G47" s="192">
        <f>D47*E47</f>
        <v>0</v>
      </c>
      <c r="H47" s="192"/>
      <c r="I47" s="163" t="s">
        <v>311</v>
      </c>
      <c r="J47" s="79">
        <f t="shared" si="1"/>
        <v>38</v>
      </c>
    </row>
    <row r="48" spans="1:11" x14ac:dyDescent="0.25">
      <c r="A48" s="79">
        <f t="shared" si="0"/>
        <v>39</v>
      </c>
      <c r="B48" s="161" t="s">
        <v>312</v>
      </c>
      <c r="C48" s="193">
        <f>G38</f>
        <v>7739447.7829999998</v>
      </c>
      <c r="D48" s="194">
        <f>C48/C$49</f>
        <v>0.56164971513527517</v>
      </c>
      <c r="E48" s="195">
        <f>G41</f>
        <v>0.10100000000000001</v>
      </c>
      <c r="G48" s="196">
        <f>D48*E48</f>
        <v>5.6726621228662795E-2</v>
      </c>
      <c r="H48" s="179"/>
      <c r="I48" s="163" t="s">
        <v>313</v>
      </c>
      <c r="J48" s="79">
        <f t="shared" si="1"/>
        <v>39</v>
      </c>
    </row>
    <row r="49" spans="1:34" ht="16.5" thickBot="1" x14ac:dyDescent="0.3">
      <c r="A49" s="79">
        <f t="shared" si="0"/>
        <v>40</v>
      </c>
      <c r="B49" s="161" t="s">
        <v>314</v>
      </c>
      <c r="C49" s="197">
        <f>SUM(C46:C48)</f>
        <v>13779848.140999999</v>
      </c>
      <c r="D49" s="198">
        <f>SUM(D46:D48)</f>
        <v>1</v>
      </c>
      <c r="G49" s="178">
        <f>SUM(G46:G48)</f>
        <v>7.4095132880681008E-2</v>
      </c>
      <c r="H49" s="179"/>
      <c r="I49" s="163" t="s">
        <v>315</v>
      </c>
      <c r="J49" s="79">
        <f t="shared" si="1"/>
        <v>40</v>
      </c>
    </row>
    <row r="50" spans="1:34" ht="16.5" thickTop="1" x14ac:dyDescent="0.25">
      <c r="A50" s="79">
        <f t="shared" si="0"/>
        <v>41</v>
      </c>
      <c r="I50" s="163"/>
      <c r="J50" s="79">
        <f t="shared" si="1"/>
        <v>41</v>
      </c>
    </row>
    <row r="51" spans="1:34" ht="16.5" thickBot="1" x14ac:dyDescent="0.3">
      <c r="A51" s="79">
        <f t="shared" si="0"/>
        <v>42</v>
      </c>
      <c r="B51" s="166" t="s">
        <v>316</v>
      </c>
      <c r="G51" s="178">
        <f>G47+G48</f>
        <v>5.6726621228662795E-2</v>
      </c>
      <c r="H51" s="179"/>
      <c r="I51" s="163" t="s">
        <v>317</v>
      </c>
      <c r="J51" s="79">
        <f t="shared" si="1"/>
        <v>42</v>
      </c>
    </row>
    <row r="52" spans="1:34" ht="17.25" thickTop="1" thickBot="1" x14ac:dyDescent="0.3">
      <c r="A52" s="185">
        <f>A51+1</f>
        <v>43</v>
      </c>
      <c r="B52" s="186"/>
      <c r="C52" s="186"/>
      <c r="D52" s="186"/>
      <c r="E52" s="186"/>
      <c r="F52" s="186"/>
      <c r="G52" s="186"/>
      <c r="H52" s="186"/>
      <c r="I52" s="187"/>
      <c r="J52" s="185">
        <f>J51+1</f>
        <v>43</v>
      </c>
    </row>
    <row r="53" spans="1:34" x14ac:dyDescent="0.25">
      <c r="A53" s="79">
        <f t="shared" ref="A53:A102" si="2">A52+1</f>
        <v>44</v>
      </c>
      <c r="I53" s="163"/>
      <c r="J53" s="79">
        <f t="shared" ref="J53:J102" si="3">J52+1</f>
        <v>44</v>
      </c>
    </row>
    <row r="54" spans="1:34" ht="16.5" thickBot="1" x14ac:dyDescent="0.3">
      <c r="A54" s="79">
        <f>A53+1</f>
        <v>45</v>
      </c>
      <c r="B54" s="166" t="s">
        <v>318</v>
      </c>
      <c r="G54" s="326">
        <f>0.5%*0</f>
        <v>0</v>
      </c>
      <c r="H54" s="12" t="s">
        <v>19</v>
      </c>
      <c r="I54" s="163" t="s">
        <v>442</v>
      </c>
      <c r="J54" s="79">
        <f>J53+1</f>
        <v>45</v>
      </c>
      <c r="K54" s="327"/>
      <c r="L54" s="327"/>
      <c r="M54" s="327"/>
      <c r="N54" s="327"/>
      <c r="O54" s="327"/>
      <c r="P54" s="327"/>
      <c r="Q54" s="327"/>
      <c r="R54" s="327"/>
      <c r="S54" s="327"/>
      <c r="T54" s="327"/>
      <c r="U54" s="327"/>
      <c r="V54" s="327"/>
      <c r="W54" s="327"/>
      <c r="X54" s="327"/>
      <c r="Y54" s="327"/>
      <c r="Z54" s="327"/>
      <c r="AA54" s="327"/>
      <c r="AB54" s="327"/>
      <c r="AC54" s="327"/>
      <c r="AD54" s="327"/>
      <c r="AE54" s="327"/>
      <c r="AF54" s="327"/>
      <c r="AG54" s="327"/>
      <c r="AH54" s="327"/>
    </row>
    <row r="55" spans="1:34" ht="16.5" thickTop="1" x14ac:dyDescent="0.25">
      <c r="A55" s="79">
        <f t="shared" si="2"/>
        <v>46</v>
      </c>
      <c r="C55" s="82" t="s">
        <v>296</v>
      </c>
      <c r="D55" s="82" t="s">
        <v>297</v>
      </c>
      <c r="E55" s="82" t="s">
        <v>298</v>
      </c>
      <c r="F55" s="82"/>
      <c r="G55" s="82" t="s">
        <v>299</v>
      </c>
      <c r="I55" s="163"/>
      <c r="J55" s="79">
        <f t="shared" si="3"/>
        <v>46</v>
      </c>
    </row>
    <row r="56" spans="1:34" x14ac:dyDescent="0.25">
      <c r="A56" s="79">
        <f t="shared" si="2"/>
        <v>47</v>
      </c>
      <c r="D56" s="79" t="s">
        <v>300</v>
      </c>
      <c r="E56" s="79" t="s">
        <v>301</v>
      </c>
      <c r="F56" s="79"/>
      <c r="G56" s="79" t="s">
        <v>302</v>
      </c>
      <c r="I56" s="163"/>
      <c r="J56" s="79">
        <f t="shared" si="3"/>
        <v>47</v>
      </c>
    </row>
    <row r="57" spans="1:34" ht="18.75" x14ac:dyDescent="0.25">
      <c r="A57" s="79">
        <f t="shared" si="2"/>
        <v>48</v>
      </c>
      <c r="B57" s="166" t="s">
        <v>303</v>
      </c>
      <c r="C57" s="80" t="s">
        <v>304</v>
      </c>
      <c r="D57" s="80" t="s">
        <v>305</v>
      </c>
      <c r="E57" s="80" t="s">
        <v>306</v>
      </c>
      <c r="F57" s="80"/>
      <c r="G57" s="80" t="s">
        <v>307</v>
      </c>
      <c r="I57" s="163"/>
      <c r="J57" s="79">
        <f t="shared" si="3"/>
        <v>48</v>
      </c>
    </row>
    <row r="58" spans="1:34" x14ac:dyDescent="0.25">
      <c r="A58" s="79">
        <f t="shared" si="2"/>
        <v>49</v>
      </c>
      <c r="I58" s="163"/>
      <c r="J58" s="79">
        <f t="shared" si="3"/>
        <v>49</v>
      </c>
    </row>
    <row r="59" spans="1:34" x14ac:dyDescent="0.25">
      <c r="A59" s="79">
        <f t="shared" si="2"/>
        <v>50</v>
      </c>
      <c r="B59" s="161" t="s">
        <v>308</v>
      </c>
      <c r="C59" s="189">
        <f>G16</f>
        <v>6040400.358</v>
      </c>
      <c r="D59" s="190">
        <f>C59/C$62</f>
        <v>0.43835028486472494</v>
      </c>
      <c r="E59" s="199">
        <v>0</v>
      </c>
      <c r="G59" s="192">
        <f>D59*E59</f>
        <v>0</v>
      </c>
      <c r="I59" s="163" t="s">
        <v>320</v>
      </c>
      <c r="J59" s="79">
        <f t="shared" si="3"/>
        <v>50</v>
      </c>
    </row>
    <row r="60" spans="1:34" x14ac:dyDescent="0.25">
      <c r="A60" s="79">
        <f t="shared" si="2"/>
        <v>51</v>
      </c>
      <c r="B60" s="161" t="s">
        <v>310</v>
      </c>
      <c r="C60" s="193">
        <f>G29</f>
        <v>0</v>
      </c>
      <c r="D60" s="190">
        <f>C60/C$62</f>
        <v>0</v>
      </c>
      <c r="E60" s="199">
        <v>0</v>
      </c>
      <c r="G60" s="192">
        <f>D60*E60</f>
        <v>0</v>
      </c>
      <c r="I60" s="163" t="s">
        <v>320</v>
      </c>
      <c r="J60" s="79">
        <f t="shared" si="3"/>
        <v>51</v>
      </c>
    </row>
    <row r="61" spans="1:34" x14ac:dyDescent="0.25">
      <c r="A61" s="79">
        <f t="shared" si="2"/>
        <v>52</v>
      </c>
      <c r="B61" s="161" t="s">
        <v>312</v>
      </c>
      <c r="C61" s="193">
        <f>G38</f>
        <v>7739447.7829999998</v>
      </c>
      <c r="D61" s="194">
        <f>C61/C$62</f>
        <v>0.56164971513527517</v>
      </c>
      <c r="E61" s="328">
        <f>G54</f>
        <v>0</v>
      </c>
      <c r="F61" s="12" t="s">
        <v>19</v>
      </c>
      <c r="G61" s="329">
        <f>D61*E61</f>
        <v>0</v>
      </c>
      <c r="H61" s="12" t="s">
        <v>19</v>
      </c>
      <c r="I61" s="163" t="s">
        <v>321</v>
      </c>
      <c r="J61" s="79">
        <f t="shared" si="3"/>
        <v>52</v>
      </c>
    </row>
    <row r="62" spans="1:34" ht="16.5" thickBot="1" x14ac:dyDescent="0.3">
      <c r="A62" s="79">
        <f t="shared" si="2"/>
        <v>53</v>
      </c>
      <c r="B62" s="161" t="s">
        <v>314</v>
      </c>
      <c r="C62" s="197">
        <f>SUM(C59:C61)</f>
        <v>13779848.140999999</v>
      </c>
      <c r="D62" s="198">
        <f>SUM(D59:D61)</f>
        <v>1</v>
      </c>
      <c r="G62" s="330">
        <f>SUM(G59:G61)</f>
        <v>0</v>
      </c>
      <c r="H62" s="12" t="s">
        <v>19</v>
      </c>
      <c r="I62" s="163" t="s">
        <v>322</v>
      </c>
      <c r="J62" s="79">
        <f t="shared" si="3"/>
        <v>53</v>
      </c>
    </row>
    <row r="63" spans="1:34" ht="16.5" thickTop="1" x14ac:dyDescent="0.25">
      <c r="A63" s="79">
        <f t="shared" si="2"/>
        <v>54</v>
      </c>
      <c r="I63" s="163"/>
      <c r="J63" s="79">
        <f t="shared" si="3"/>
        <v>54</v>
      </c>
    </row>
    <row r="64" spans="1:34" ht="16.5" thickBot="1" x14ac:dyDescent="0.3">
      <c r="A64" s="79">
        <f t="shared" si="2"/>
        <v>55</v>
      </c>
      <c r="B64" s="166" t="s">
        <v>323</v>
      </c>
      <c r="G64" s="331">
        <f>G61</f>
        <v>0</v>
      </c>
      <c r="H64" s="12" t="s">
        <v>19</v>
      </c>
      <c r="I64" s="163" t="s">
        <v>324</v>
      </c>
      <c r="J64" s="79">
        <f t="shared" si="3"/>
        <v>55</v>
      </c>
    </row>
    <row r="65" spans="1:10" ht="16.5" thickTop="1" x14ac:dyDescent="0.25">
      <c r="B65" s="166"/>
      <c r="G65" s="200"/>
      <c r="I65" s="163"/>
      <c r="J65" s="79"/>
    </row>
    <row r="66" spans="1:10" x14ac:dyDescent="0.25">
      <c r="A66" s="12" t="s">
        <v>19</v>
      </c>
      <c r="B66" s="5" t="s">
        <v>414</v>
      </c>
      <c r="G66" s="200"/>
      <c r="I66" s="163"/>
      <c r="J66" s="79"/>
    </row>
    <row r="67" spans="1:10" ht="18.75" x14ac:dyDescent="0.25">
      <c r="A67" s="201">
        <v>1</v>
      </c>
      <c r="B67" s="161" t="s">
        <v>325</v>
      </c>
      <c r="G67" s="200"/>
      <c r="I67" s="163"/>
      <c r="J67" s="79"/>
    </row>
    <row r="68" spans="1:10" x14ac:dyDescent="0.25">
      <c r="B68" s="166"/>
      <c r="G68" s="200"/>
      <c r="I68" s="163"/>
      <c r="J68" s="79"/>
    </row>
    <row r="69" spans="1:10" x14ac:dyDescent="0.25">
      <c r="B69" s="166"/>
      <c r="G69" s="200"/>
      <c r="I69" s="28"/>
      <c r="J69" s="79"/>
    </row>
    <row r="70" spans="1:10" x14ac:dyDescent="0.25">
      <c r="B70" s="347" t="s">
        <v>126</v>
      </c>
      <c r="C70" s="347"/>
      <c r="D70" s="347"/>
      <c r="E70" s="347"/>
      <c r="F70" s="347"/>
      <c r="G70" s="347"/>
      <c r="H70" s="347"/>
      <c r="I70" s="347"/>
      <c r="J70" s="79"/>
    </row>
    <row r="71" spans="1:10" x14ac:dyDescent="0.25">
      <c r="B71" s="347" t="s">
        <v>243</v>
      </c>
      <c r="C71" s="347"/>
      <c r="D71" s="347"/>
      <c r="E71" s="347"/>
      <c r="F71" s="347"/>
      <c r="G71" s="347"/>
      <c r="H71" s="347"/>
      <c r="I71" s="347"/>
      <c r="J71" s="79"/>
    </row>
    <row r="72" spans="1:10" x14ac:dyDescent="0.25">
      <c r="B72" s="347" t="s">
        <v>244</v>
      </c>
      <c r="C72" s="347"/>
      <c r="D72" s="347"/>
      <c r="E72" s="347"/>
      <c r="F72" s="347"/>
      <c r="G72" s="347"/>
      <c r="H72" s="347"/>
      <c r="I72" s="347"/>
      <c r="J72" s="79"/>
    </row>
    <row r="73" spans="1:10" x14ac:dyDescent="0.25">
      <c r="B73" s="348" t="str">
        <f>B5</f>
        <v>Base Period &amp; True-Up Period 12 - Months Ending December 31, 2020</v>
      </c>
      <c r="C73" s="348"/>
      <c r="D73" s="348"/>
      <c r="E73" s="348"/>
      <c r="F73" s="348"/>
      <c r="G73" s="348"/>
      <c r="H73" s="348"/>
      <c r="I73" s="348"/>
      <c r="J73" s="79"/>
    </row>
    <row r="74" spans="1:10" x14ac:dyDescent="0.25">
      <c r="B74" s="349" t="s">
        <v>2</v>
      </c>
      <c r="C74" s="350"/>
      <c r="D74" s="350"/>
      <c r="E74" s="350"/>
      <c r="F74" s="350"/>
      <c r="G74" s="350"/>
      <c r="H74" s="350"/>
      <c r="I74" s="350"/>
      <c r="J74" s="79"/>
    </row>
    <row r="75" spans="1:10" s="202" customFormat="1" x14ac:dyDescent="0.25">
      <c r="A75" s="79"/>
      <c r="B75" s="79"/>
      <c r="C75" s="79"/>
      <c r="D75" s="79"/>
      <c r="E75" s="79"/>
      <c r="F75" s="79"/>
      <c r="G75" s="79"/>
      <c r="H75" s="79"/>
      <c r="I75" s="163"/>
      <c r="J75" s="79"/>
    </row>
    <row r="76" spans="1:10" s="202" customFormat="1" x14ac:dyDescent="0.25">
      <c r="A76" s="79" t="s">
        <v>3</v>
      </c>
      <c r="B76" s="86"/>
      <c r="C76" s="86"/>
      <c r="D76" s="86"/>
      <c r="E76" s="79" t="s">
        <v>246</v>
      </c>
      <c r="F76" s="86"/>
      <c r="G76" s="86"/>
      <c r="H76" s="86"/>
      <c r="I76" s="163"/>
      <c r="J76" s="79" t="s">
        <v>3</v>
      </c>
    </row>
    <row r="77" spans="1:10" s="202" customFormat="1" x14ac:dyDescent="0.25">
      <c r="A77" s="79" t="s">
        <v>7</v>
      </c>
      <c r="B77" s="79"/>
      <c r="C77" s="79"/>
      <c r="D77" s="79"/>
      <c r="E77" s="80" t="s">
        <v>247</v>
      </c>
      <c r="F77" s="79"/>
      <c r="G77" s="164" t="s">
        <v>5</v>
      </c>
      <c r="H77" s="86"/>
      <c r="I77" s="165" t="s">
        <v>6</v>
      </c>
      <c r="J77" s="79" t="s">
        <v>7</v>
      </c>
    </row>
    <row r="78" spans="1:10" x14ac:dyDescent="0.25">
      <c r="I78" s="163"/>
      <c r="J78" s="79"/>
    </row>
    <row r="79" spans="1:10" ht="19.5" thickBot="1" x14ac:dyDescent="0.3">
      <c r="A79" s="79">
        <v>1</v>
      </c>
      <c r="B79" s="166" t="s">
        <v>326</v>
      </c>
      <c r="G79" s="188">
        <v>0</v>
      </c>
      <c r="H79" s="86"/>
      <c r="I79" s="203"/>
      <c r="J79" s="79">
        <f>A79</f>
        <v>1</v>
      </c>
    </row>
    <row r="80" spans="1:10" ht="16.5" thickTop="1" x14ac:dyDescent="0.25">
      <c r="A80" s="79">
        <f t="shared" si="2"/>
        <v>2</v>
      </c>
      <c r="C80" s="82" t="s">
        <v>296</v>
      </c>
      <c r="D80" s="82" t="s">
        <v>297</v>
      </c>
      <c r="E80" s="82" t="s">
        <v>298</v>
      </c>
      <c r="F80" s="82"/>
      <c r="G80" s="82" t="s">
        <v>299</v>
      </c>
      <c r="H80" s="82"/>
      <c r="I80" s="163"/>
      <c r="J80" s="79">
        <f t="shared" si="3"/>
        <v>2</v>
      </c>
    </row>
    <row r="81" spans="1:10" x14ac:dyDescent="0.25">
      <c r="A81" s="79">
        <f t="shared" si="2"/>
        <v>3</v>
      </c>
      <c r="D81" s="79" t="s">
        <v>300</v>
      </c>
      <c r="E81" s="79" t="s">
        <v>301</v>
      </c>
      <c r="F81" s="79"/>
      <c r="G81" s="79" t="s">
        <v>302</v>
      </c>
      <c r="H81" s="79"/>
      <c r="I81" s="163"/>
      <c r="J81" s="79">
        <f t="shared" si="3"/>
        <v>3</v>
      </c>
    </row>
    <row r="82" spans="1:10" ht="18.75" x14ac:dyDescent="0.25">
      <c r="A82" s="79">
        <f t="shared" si="2"/>
        <v>4</v>
      </c>
      <c r="B82" s="166" t="s">
        <v>327</v>
      </c>
      <c r="C82" s="80" t="s">
        <v>328</v>
      </c>
      <c r="D82" s="80" t="s">
        <v>305</v>
      </c>
      <c r="E82" s="80" t="s">
        <v>306</v>
      </c>
      <c r="F82" s="80"/>
      <c r="G82" s="80" t="s">
        <v>307</v>
      </c>
      <c r="H82" s="79"/>
      <c r="I82" s="163"/>
      <c r="J82" s="79">
        <f t="shared" si="3"/>
        <v>4</v>
      </c>
    </row>
    <row r="83" spans="1:10" x14ac:dyDescent="0.25">
      <c r="A83" s="79">
        <f t="shared" si="2"/>
        <v>5</v>
      </c>
      <c r="I83" s="163"/>
      <c r="J83" s="79">
        <f t="shared" si="3"/>
        <v>5</v>
      </c>
    </row>
    <row r="84" spans="1:10" x14ac:dyDescent="0.25">
      <c r="A84" s="79">
        <f t="shared" si="2"/>
        <v>6</v>
      </c>
      <c r="B84" s="161" t="s">
        <v>308</v>
      </c>
      <c r="C84" s="189">
        <f>G16</f>
        <v>6040400.358</v>
      </c>
      <c r="D84" s="190">
        <f>C84/C$87</f>
        <v>0.43835028486472494</v>
      </c>
      <c r="E84" s="191">
        <f>G26</f>
        <v>3.9622448648295373E-2</v>
      </c>
      <c r="G84" s="192">
        <f>D84*E84</f>
        <v>1.7368511652018213E-2</v>
      </c>
      <c r="H84" s="192"/>
      <c r="I84" s="163" t="s">
        <v>329</v>
      </c>
      <c r="J84" s="79">
        <f t="shared" si="3"/>
        <v>6</v>
      </c>
    </row>
    <row r="85" spans="1:10" x14ac:dyDescent="0.25">
      <c r="A85" s="79">
        <f t="shared" si="2"/>
        <v>7</v>
      </c>
      <c r="B85" s="161" t="s">
        <v>310</v>
      </c>
      <c r="C85" s="193">
        <f>G29</f>
        <v>0</v>
      </c>
      <c r="D85" s="190">
        <f>C85/C$87</f>
        <v>0</v>
      </c>
      <c r="E85" s="191">
        <f>G31</f>
        <v>0</v>
      </c>
      <c r="G85" s="192">
        <f>D85*E85</f>
        <v>0</v>
      </c>
      <c r="H85" s="192"/>
      <c r="I85" s="163" t="s">
        <v>330</v>
      </c>
      <c r="J85" s="79">
        <f t="shared" si="3"/>
        <v>7</v>
      </c>
    </row>
    <row r="86" spans="1:10" x14ac:dyDescent="0.25">
      <c r="A86" s="79">
        <f t="shared" si="2"/>
        <v>8</v>
      </c>
      <c r="B86" s="161" t="s">
        <v>312</v>
      </c>
      <c r="C86" s="193">
        <f>G38</f>
        <v>7739447.7829999998</v>
      </c>
      <c r="D86" s="194">
        <f>C86/C$87</f>
        <v>0.56164971513527517</v>
      </c>
      <c r="E86" s="195">
        <f>G79</f>
        <v>0</v>
      </c>
      <c r="G86" s="196">
        <f>D86*E86</f>
        <v>0</v>
      </c>
      <c r="H86" s="179"/>
      <c r="I86" s="163" t="s">
        <v>331</v>
      </c>
      <c r="J86" s="79">
        <f t="shared" si="3"/>
        <v>8</v>
      </c>
    </row>
    <row r="87" spans="1:10" ht="16.5" thickBot="1" x14ac:dyDescent="0.3">
      <c r="A87" s="79">
        <f t="shared" si="2"/>
        <v>9</v>
      </c>
      <c r="B87" s="161" t="s">
        <v>314</v>
      </c>
      <c r="C87" s="197">
        <f>SUM(C84:C86)</f>
        <v>13779848.140999999</v>
      </c>
      <c r="D87" s="198">
        <f>SUM(D84:D86)</f>
        <v>1</v>
      </c>
      <c r="G87" s="178">
        <f>SUM(G84:G86)</f>
        <v>1.7368511652018213E-2</v>
      </c>
      <c r="H87" s="179"/>
      <c r="I87" s="163" t="s">
        <v>332</v>
      </c>
      <c r="J87" s="79">
        <f t="shared" si="3"/>
        <v>9</v>
      </c>
    </row>
    <row r="88" spans="1:10" ht="16.5" thickTop="1" x14ac:dyDescent="0.25">
      <c r="A88" s="79">
        <f t="shared" si="2"/>
        <v>10</v>
      </c>
      <c r="I88" s="163"/>
      <c r="J88" s="79">
        <f t="shared" si="3"/>
        <v>10</v>
      </c>
    </row>
    <row r="89" spans="1:10" ht="16.5" thickBot="1" x14ac:dyDescent="0.3">
      <c r="A89" s="79">
        <f t="shared" si="2"/>
        <v>11</v>
      </c>
      <c r="B89" s="166" t="s">
        <v>333</v>
      </c>
      <c r="G89" s="178">
        <f>G85+G86</f>
        <v>0</v>
      </c>
      <c r="H89" s="179"/>
      <c r="I89" s="163" t="s">
        <v>334</v>
      </c>
      <c r="J89" s="79">
        <f t="shared" si="3"/>
        <v>11</v>
      </c>
    </row>
    <row r="90" spans="1:10" ht="17.25" thickTop="1" thickBot="1" x14ac:dyDescent="0.3">
      <c r="A90" s="185">
        <f t="shared" si="2"/>
        <v>12</v>
      </c>
      <c r="B90" s="204"/>
      <c r="C90" s="186"/>
      <c r="D90" s="186"/>
      <c r="E90" s="186"/>
      <c r="F90" s="186"/>
      <c r="G90" s="205"/>
      <c r="H90" s="205"/>
      <c r="I90" s="187"/>
      <c r="J90" s="185">
        <f t="shared" si="3"/>
        <v>12</v>
      </c>
    </row>
    <row r="91" spans="1:10" x14ac:dyDescent="0.25">
      <c r="A91" s="79">
        <f t="shared" si="2"/>
        <v>13</v>
      </c>
      <c r="I91" s="163"/>
      <c r="J91" s="79">
        <f t="shared" si="3"/>
        <v>13</v>
      </c>
    </row>
    <row r="92" spans="1:10" ht="16.5" thickBot="1" x14ac:dyDescent="0.3">
      <c r="A92" s="79">
        <f t="shared" si="2"/>
        <v>14</v>
      </c>
      <c r="B92" s="166" t="s">
        <v>318</v>
      </c>
      <c r="G92" s="188">
        <v>0</v>
      </c>
      <c r="I92" s="163" t="s">
        <v>319</v>
      </c>
      <c r="J92" s="79">
        <f t="shared" si="3"/>
        <v>14</v>
      </c>
    </row>
    <row r="93" spans="1:10" ht="16.5" thickTop="1" x14ac:dyDescent="0.25">
      <c r="A93" s="79">
        <f t="shared" si="2"/>
        <v>15</v>
      </c>
      <c r="C93" s="82" t="s">
        <v>296</v>
      </c>
      <c r="D93" s="82" t="s">
        <v>297</v>
      </c>
      <c r="E93" s="82" t="s">
        <v>298</v>
      </c>
      <c r="F93" s="82"/>
      <c r="G93" s="82" t="s">
        <v>299</v>
      </c>
      <c r="I93" s="163"/>
      <c r="J93" s="79">
        <f t="shared" si="3"/>
        <v>15</v>
      </c>
    </row>
    <row r="94" spans="1:10" x14ac:dyDescent="0.25">
      <c r="A94" s="79">
        <f t="shared" si="2"/>
        <v>16</v>
      </c>
      <c r="D94" s="79" t="s">
        <v>300</v>
      </c>
      <c r="E94" s="79" t="s">
        <v>301</v>
      </c>
      <c r="F94" s="79"/>
      <c r="G94" s="79" t="s">
        <v>302</v>
      </c>
      <c r="I94" s="163"/>
      <c r="J94" s="79">
        <f t="shared" si="3"/>
        <v>16</v>
      </c>
    </row>
    <row r="95" spans="1:10" ht="18.75" x14ac:dyDescent="0.25">
      <c r="A95" s="79">
        <f t="shared" si="2"/>
        <v>17</v>
      </c>
      <c r="B95" s="166" t="s">
        <v>303</v>
      </c>
      <c r="C95" s="80" t="s">
        <v>328</v>
      </c>
      <c r="D95" s="80" t="s">
        <v>305</v>
      </c>
      <c r="E95" s="80" t="s">
        <v>306</v>
      </c>
      <c r="F95" s="80"/>
      <c r="G95" s="80" t="s">
        <v>307</v>
      </c>
      <c r="I95" s="163"/>
      <c r="J95" s="79">
        <f t="shared" si="3"/>
        <v>17</v>
      </c>
    </row>
    <row r="96" spans="1:10" x14ac:dyDescent="0.25">
      <c r="A96" s="79">
        <f t="shared" si="2"/>
        <v>18</v>
      </c>
      <c r="I96" s="163"/>
      <c r="J96" s="79">
        <f t="shared" si="3"/>
        <v>18</v>
      </c>
    </row>
    <row r="97" spans="1:10" x14ac:dyDescent="0.25">
      <c r="A97" s="79">
        <f t="shared" si="2"/>
        <v>19</v>
      </c>
      <c r="B97" s="161" t="s">
        <v>308</v>
      </c>
      <c r="C97" s="189">
        <f>G16</f>
        <v>6040400.358</v>
      </c>
      <c r="D97" s="190">
        <f>C97/C$100</f>
        <v>0.43835028486472494</v>
      </c>
      <c r="E97" s="199">
        <v>0</v>
      </c>
      <c r="G97" s="192">
        <f>D97*E97</f>
        <v>0</v>
      </c>
      <c r="I97" s="163" t="s">
        <v>320</v>
      </c>
      <c r="J97" s="79">
        <f t="shared" si="3"/>
        <v>19</v>
      </c>
    </row>
    <row r="98" spans="1:10" x14ac:dyDescent="0.25">
      <c r="A98" s="79">
        <f t="shared" si="2"/>
        <v>20</v>
      </c>
      <c r="B98" s="161" t="s">
        <v>310</v>
      </c>
      <c r="C98" s="193">
        <f>G29</f>
        <v>0</v>
      </c>
      <c r="D98" s="190">
        <f>C98/C$100</f>
        <v>0</v>
      </c>
      <c r="E98" s="199">
        <v>0</v>
      </c>
      <c r="G98" s="192">
        <f>D98*E98</f>
        <v>0</v>
      </c>
      <c r="I98" s="163" t="s">
        <v>320</v>
      </c>
      <c r="J98" s="79">
        <f t="shared" si="3"/>
        <v>20</v>
      </c>
    </row>
    <row r="99" spans="1:10" x14ac:dyDescent="0.25">
      <c r="A99" s="79">
        <f t="shared" si="2"/>
        <v>21</v>
      </c>
      <c r="B99" s="161" t="s">
        <v>312</v>
      </c>
      <c r="C99" s="193">
        <f>G38</f>
        <v>7739447.7829999998</v>
      </c>
      <c r="D99" s="194">
        <f>C99/C$100</f>
        <v>0.56164971513527517</v>
      </c>
      <c r="E99" s="195">
        <f>G92</f>
        <v>0</v>
      </c>
      <c r="G99" s="196">
        <f>D99*E99</f>
        <v>0</v>
      </c>
      <c r="I99" s="163" t="s">
        <v>335</v>
      </c>
      <c r="J99" s="79">
        <f t="shared" si="3"/>
        <v>21</v>
      </c>
    </row>
    <row r="100" spans="1:10" ht="16.5" thickBot="1" x14ac:dyDescent="0.3">
      <c r="A100" s="79">
        <f t="shared" si="2"/>
        <v>22</v>
      </c>
      <c r="B100" s="161" t="s">
        <v>314</v>
      </c>
      <c r="C100" s="197">
        <f>SUM(C97:C99)</f>
        <v>13779848.140999999</v>
      </c>
      <c r="D100" s="198">
        <f>SUM(D97:D99)</f>
        <v>1</v>
      </c>
      <c r="G100" s="178">
        <f>SUM(G97:G99)</f>
        <v>0</v>
      </c>
      <c r="I100" s="163" t="s">
        <v>94</v>
      </c>
      <c r="J100" s="79">
        <f t="shared" si="3"/>
        <v>22</v>
      </c>
    </row>
    <row r="101" spans="1:10" ht="16.5" thickTop="1" x14ac:dyDescent="0.25">
      <c r="A101" s="79">
        <f t="shared" si="2"/>
        <v>23</v>
      </c>
      <c r="I101" s="163"/>
      <c r="J101" s="79">
        <f t="shared" si="3"/>
        <v>23</v>
      </c>
    </row>
    <row r="102" spans="1:10" ht="16.5" thickBot="1" x14ac:dyDescent="0.3">
      <c r="A102" s="79">
        <f t="shared" si="2"/>
        <v>24</v>
      </c>
      <c r="B102" s="166" t="s">
        <v>323</v>
      </c>
      <c r="G102" s="198">
        <f>G99</f>
        <v>0</v>
      </c>
      <c r="I102" s="163" t="s">
        <v>336</v>
      </c>
      <c r="J102" s="79">
        <f t="shared" si="3"/>
        <v>24</v>
      </c>
    </row>
    <row r="103" spans="1:10" ht="16.5" thickTop="1" x14ac:dyDescent="0.25">
      <c r="B103" s="166"/>
      <c r="G103" s="200"/>
      <c r="I103" s="163"/>
      <c r="J103" s="79"/>
    </row>
    <row r="104" spans="1:10" ht="18.75" x14ac:dyDescent="0.25">
      <c r="A104" s="201">
        <v>1</v>
      </c>
      <c r="B104" s="161" t="s">
        <v>337</v>
      </c>
      <c r="G104" s="200"/>
      <c r="I104" s="163"/>
      <c r="J104" s="79"/>
    </row>
    <row r="105" spans="1:10" ht="18.75" x14ac:dyDescent="0.25">
      <c r="A105" s="201">
        <v>2</v>
      </c>
      <c r="B105" s="161" t="s">
        <v>325</v>
      </c>
      <c r="G105" s="206"/>
      <c r="H105" s="206"/>
      <c r="J105" s="79" t="s">
        <v>15</v>
      </c>
    </row>
    <row r="106" spans="1:10" ht="18.75" x14ac:dyDescent="0.25">
      <c r="A106" s="208"/>
      <c r="B106" s="202"/>
      <c r="G106" s="206"/>
      <c r="H106" s="206"/>
      <c r="J106" s="79"/>
    </row>
    <row r="107" spans="1:10" ht="18.75" x14ac:dyDescent="0.25">
      <c r="A107" s="201"/>
      <c r="G107" s="206"/>
      <c r="H107" s="206"/>
      <c r="I107" s="28"/>
      <c r="J107" s="79"/>
    </row>
    <row r="108" spans="1:10" x14ac:dyDescent="0.25">
      <c r="B108" s="347" t="s">
        <v>126</v>
      </c>
      <c r="C108" s="347"/>
      <c r="D108" s="347"/>
      <c r="E108" s="347"/>
      <c r="F108" s="347"/>
      <c r="G108" s="347"/>
      <c r="H108" s="347"/>
      <c r="I108" s="347"/>
      <c r="J108" s="79"/>
    </row>
    <row r="109" spans="1:10" x14ac:dyDescent="0.25">
      <c r="B109" s="347" t="s">
        <v>243</v>
      </c>
      <c r="C109" s="347"/>
      <c r="D109" s="347"/>
      <c r="E109" s="347"/>
      <c r="F109" s="347"/>
      <c r="G109" s="347"/>
      <c r="H109" s="347"/>
      <c r="I109" s="347"/>
      <c r="J109" s="79"/>
    </row>
    <row r="110" spans="1:10" x14ac:dyDescent="0.25">
      <c r="B110" s="347" t="s">
        <v>244</v>
      </c>
      <c r="C110" s="347"/>
      <c r="D110" s="347"/>
      <c r="E110" s="347"/>
      <c r="F110" s="347"/>
      <c r="G110" s="347"/>
      <c r="H110" s="347"/>
      <c r="I110" s="347"/>
      <c r="J110" s="79"/>
    </row>
    <row r="111" spans="1:10" x14ac:dyDescent="0.25">
      <c r="B111" s="348" t="str">
        <f>B5</f>
        <v>Base Period &amp; True-Up Period 12 - Months Ending December 31, 2020</v>
      </c>
      <c r="C111" s="348"/>
      <c r="D111" s="348"/>
      <c r="E111" s="348"/>
      <c r="F111" s="348"/>
      <c r="G111" s="348"/>
      <c r="H111" s="348"/>
      <c r="I111" s="348"/>
      <c r="J111" s="79"/>
    </row>
    <row r="112" spans="1:10" x14ac:dyDescent="0.25">
      <c r="B112" s="349" t="s">
        <v>2</v>
      </c>
      <c r="C112" s="350"/>
      <c r="D112" s="350"/>
      <c r="E112" s="350"/>
      <c r="F112" s="350"/>
      <c r="G112" s="350"/>
      <c r="H112" s="350"/>
      <c r="I112" s="350"/>
      <c r="J112" s="79"/>
    </row>
    <row r="113" spans="1:12" x14ac:dyDescent="0.25">
      <c r="B113" s="79"/>
      <c r="C113" s="79"/>
      <c r="D113" s="79"/>
      <c r="E113" s="79"/>
      <c r="F113" s="79"/>
      <c r="G113" s="79"/>
      <c r="H113" s="79"/>
      <c r="I113" s="163"/>
      <c r="J113" s="79"/>
    </row>
    <row r="114" spans="1:12" x14ac:dyDescent="0.25">
      <c r="A114" s="79" t="s">
        <v>3</v>
      </c>
      <c r="B114" s="86"/>
      <c r="C114" s="86"/>
      <c r="D114" s="86"/>
      <c r="E114" s="86"/>
      <c r="F114" s="86"/>
      <c r="G114" s="86"/>
      <c r="H114" s="86"/>
      <c r="I114" s="163"/>
      <c r="J114" s="79" t="s">
        <v>3</v>
      </c>
    </row>
    <row r="115" spans="1:12" x14ac:dyDescent="0.25">
      <c r="A115" s="79" t="s">
        <v>7</v>
      </c>
      <c r="B115" s="79"/>
      <c r="C115" s="79"/>
      <c r="D115" s="79"/>
      <c r="E115" s="79"/>
      <c r="F115" s="79"/>
      <c r="G115" s="80" t="s">
        <v>5</v>
      </c>
      <c r="H115" s="86"/>
      <c r="I115" s="165" t="s">
        <v>6</v>
      </c>
      <c r="J115" s="79" t="s">
        <v>7</v>
      </c>
    </row>
    <row r="116" spans="1:12" x14ac:dyDescent="0.25">
      <c r="G116" s="79"/>
      <c r="H116" s="79"/>
      <c r="I116" s="163"/>
      <c r="J116" s="79"/>
    </row>
    <row r="117" spans="1:12" ht="18.75" x14ac:dyDescent="0.25">
      <c r="A117" s="79">
        <v>1</v>
      </c>
      <c r="B117" s="166" t="s">
        <v>338</v>
      </c>
      <c r="E117" s="86"/>
      <c r="F117" s="86"/>
      <c r="G117" s="209"/>
      <c r="H117" s="209"/>
      <c r="I117" s="163"/>
      <c r="J117" s="79">
        <v>1</v>
      </c>
    </row>
    <row r="118" spans="1:12" x14ac:dyDescent="0.25">
      <c r="A118" s="79">
        <f>A117+1</f>
        <v>2</v>
      </c>
      <c r="B118" s="210"/>
      <c r="E118" s="86"/>
      <c r="F118" s="86"/>
      <c r="G118" s="209"/>
      <c r="H118" s="209"/>
      <c r="I118" s="163"/>
      <c r="J118" s="79">
        <f>J117+1</f>
        <v>2</v>
      </c>
    </row>
    <row r="119" spans="1:12" x14ac:dyDescent="0.25">
      <c r="A119" s="79">
        <f>A118+1</f>
        <v>3</v>
      </c>
      <c r="B119" s="166" t="s">
        <v>339</v>
      </c>
      <c r="E119" s="86"/>
      <c r="F119" s="86"/>
      <c r="G119" s="209"/>
      <c r="H119" s="209"/>
      <c r="I119" s="163"/>
      <c r="J119" s="79">
        <f>J118+1</f>
        <v>3</v>
      </c>
    </row>
    <row r="120" spans="1:12" x14ac:dyDescent="0.25">
      <c r="A120" s="79">
        <f>A119+1</f>
        <v>4</v>
      </c>
      <c r="B120" s="86"/>
      <c r="C120" s="86"/>
      <c r="D120" s="86"/>
      <c r="E120" s="86"/>
      <c r="F120" s="86"/>
      <c r="G120" s="209"/>
      <c r="H120" s="209"/>
      <c r="I120" s="163"/>
      <c r="J120" s="79">
        <f>J119+1</f>
        <v>4</v>
      </c>
    </row>
    <row r="121" spans="1:12" x14ac:dyDescent="0.25">
      <c r="A121" s="79">
        <f t="shared" ref="A121:A180" si="4">A120+1</f>
        <v>5</v>
      </c>
      <c r="B121" s="211" t="s">
        <v>340</v>
      </c>
      <c r="C121" s="86"/>
      <c r="D121" s="86"/>
      <c r="E121" s="86"/>
      <c r="F121" s="86"/>
      <c r="G121" s="209"/>
      <c r="H121" s="209"/>
      <c r="I121" s="212"/>
      <c r="J121" s="79">
        <f t="shared" ref="J121:J180" si="5">J120+1</f>
        <v>5</v>
      </c>
    </row>
    <row r="122" spans="1:12" x14ac:dyDescent="0.25">
      <c r="A122" s="79">
        <f t="shared" si="4"/>
        <v>6</v>
      </c>
      <c r="B122" s="161" t="s">
        <v>341</v>
      </c>
      <c r="D122" s="86"/>
      <c r="E122" s="86"/>
      <c r="F122" s="86"/>
      <c r="G122" s="213">
        <f>G51</f>
        <v>5.6726621228662795E-2</v>
      </c>
      <c r="H122" s="86"/>
      <c r="I122" s="163" t="s">
        <v>342</v>
      </c>
      <c r="J122" s="79">
        <f t="shared" si="5"/>
        <v>6</v>
      </c>
      <c r="K122" s="79"/>
    </row>
    <row r="123" spans="1:12" x14ac:dyDescent="0.25">
      <c r="A123" s="79">
        <f t="shared" si="4"/>
        <v>7</v>
      </c>
      <c r="B123" s="161" t="s">
        <v>343</v>
      </c>
      <c r="D123" s="86"/>
      <c r="E123" s="86"/>
      <c r="F123" s="86"/>
      <c r="G123" s="214">
        <v>3299.4664590749462</v>
      </c>
      <c r="H123" s="12"/>
      <c r="I123" s="163" t="s">
        <v>344</v>
      </c>
      <c r="J123" s="79">
        <f t="shared" si="5"/>
        <v>7</v>
      </c>
      <c r="K123" s="79"/>
    </row>
    <row r="124" spans="1:12" x14ac:dyDescent="0.25">
      <c r="A124" s="79">
        <f t="shared" si="4"/>
        <v>8</v>
      </c>
      <c r="B124" s="161" t="s">
        <v>345</v>
      </c>
      <c r="D124" s="86"/>
      <c r="E124" s="86"/>
      <c r="F124" s="86"/>
      <c r="G124" s="215">
        <v>8011.4031624399995</v>
      </c>
      <c r="H124" s="86"/>
      <c r="I124" s="203" t="s">
        <v>346</v>
      </c>
      <c r="J124" s="79">
        <f t="shared" si="5"/>
        <v>8</v>
      </c>
      <c r="K124" s="86"/>
    </row>
    <row r="125" spans="1:12" x14ac:dyDescent="0.25">
      <c r="A125" s="79">
        <f t="shared" si="4"/>
        <v>9</v>
      </c>
      <c r="B125" s="161" t="s">
        <v>347</v>
      </c>
      <c r="D125" s="86"/>
      <c r="E125" s="216"/>
      <c r="F125" s="86"/>
      <c r="G125" s="295">
        <v>4575656.5381377088</v>
      </c>
      <c r="H125" s="12"/>
      <c r="I125" s="163" t="s">
        <v>348</v>
      </c>
      <c r="J125" s="79">
        <f t="shared" si="5"/>
        <v>9</v>
      </c>
    </row>
    <row r="126" spans="1:12" x14ac:dyDescent="0.25">
      <c r="A126" s="79">
        <f t="shared" si="4"/>
        <v>10</v>
      </c>
      <c r="B126" s="161" t="s">
        <v>349</v>
      </c>
      <c r="D126" s="217"/>
      <c r="E126" s="86"/>
      <c r="F126" s="86"/>
      <c r="G126" s="218" t="s">
        <v>350</v>
      </c>
      <c r="H126" s="86"/>
      <c r="I126" s="163" t="s">
        <v>351</v>
      </c>
      <c r="J126" s="79">
        <f t="shared" si="5"/>
        <v>10</v>
      </c>
      <c r="L126" s="219"/>
    </row>
    <row r="127" spans="1:12" x14ac:dyDescent="0.25">
      <c r="A127" s="79">
        <f t="shared" si="4"/>
        <v>11</v>
      </c>
      <c r="G127" s="79"/>
      <c r="H127" s="79"/>
      <c r="J127" s="79">
        <f t="shared" si="5"/>
        <v>11</v>
      </c>
    </row>
    <row r="128" spans="1:12" x14ac:dyDescent="0.25">
      <c r="A128" s="79">
        <f t="shared" si="4"/>
        <v>12</v>
      </c>
      <c r="B128" s="161" t="s">
        <v>352</v>
      </c>
      <c r="D128" s="86"/>
      <c r="E128" s="86"/>
      <c r="F128" s="86"/>
      <c r="G128" s="220">
        <f>(((G122)+(G124/G125))*G126-(G123/G125))/(1-G126)</f>
        <v>1.4631877035634696E-2</v>
      </c>
      <c r="H128" s="12"/>
      <c r="I128" s="163" t="s">
        <v>353</v>
      </c>
      <c r="J128" s="79">
        <f t="shared" si="5"/>
        <v>12</v>
      </c>
      <c r="L128" s="221"/>
    </row>
    <row r="129" spans="1:11" x14ac:dyDescent="0.25">
      <c r="A129" s="79">
        <f t="shared" si="4"/>
        <v>13</v>
      </c>
      <c r="B129" s="222" t="s">
        <v>354</v>
      </c>
      <c r="G129" s="79"/>
      <c r="H129" s="79"/>
      <c r="J129" s="79">
        <f t="shared" si="5"/>
        <v>13</v>
      </c>
    </row>
    <row r="130" spans="1:11" x14ac:dyDescent="0.25">
      <c r="A130" s="79">
        <f t="shared" si="4"/>
        <v>14</v>
      </c>
      <c r="G130" s="79"/>
      <c r="H130" s="79"/>
      <c r="J130" s="79">
        <f t="shared" si="5"/>
        <v>14</v>
      </c>
    </row>
    <row r="131" spans="1:11" x14ac:dyDescent="0.25">
      <c r="A131" s="79">
        <f t="shared" si="4"/>
        <v>15</v>
      </c>
      <c r="B131" s="166" t="s">
        <v>355</v>
      </c>
      <c r="C131" s="86"/>
      <c r="D131" s="86"/>
      <c r="E131" s="86"/>
      <c r="F131" s="86"/>
      <c r="G131" s="223"/>
      <c r="H131" s="223"/>
      <c r="I131" s="224"/>
      <c r="J131" s="79">
        <f t="shared" si="5"/>
        <v>15</v>
      </c>
      <c r="K131" s="225"/>
    </row>
    <row r="132" spans="1:11" x14ac:dyDescent="0.25">
      <c r="A132" s="79">
        <f t="shared" si="4"/>
        <v>16</v>
      </c>
      <c r="B132" s="81"/>
      <c r="C132" s="86"/>
      <c r="D132" s="86"/>
      <c r="E132" s="86"/>
      <c r="F132" s="86"/>
      <c r="G132" s="223"/>
      <c r="H132" s="223"/>
      <c r="I132" s="226"/>
      <c r="J132" s="79">
        <f t="shared" si="5"/>
        <v>16</v>
      </c>
      <c r="K132" s="86"/>
    </row>
    <row r="133" spans="1:11" x14ac:dyDescent="0.25">
      <c r="A133" s="79">
        <f t="shared" si="4"/>
        <v>17</v>
      </c>
      <c r="B133" s="211" t="s">
        <v>340</v>
      </c>
      <c r="C133" s="86"/>
      <c r="D133" s="86"/>
      <c r="E133" s="86"/>
      <c r="F133" s="86"/>
      <c r="G133" s="223"/>
      <c r="H133" s="223"/>
      <c r="I133" s="226"/>
      <c r="J133" s="79">
        <f t="shared" si="5"/>
        <v>17</v>
      </c>
      <c r="K133" s="86"/>
    </row>
    <row r="134" spans="1:11" x14ac:dyDescent="0.25">
      <c r="A134" s="79">
        <f t="shared" si="4"/>
        <v>18</v>
      </c>
      <c r="B134" s="161" t="s">
        <v>341</v>
      </c>
      <c r="D134" s="86"/>
      <c r="E134" s="86"/>
      <c r="F134" s="86"/>
      <c r="G134" s="190">
        <f>G122</f>
        <v>5.6726621228662795E-2</v>
      </c>
      <c r="H134" s="190"/>
      <c r="I134" s="163" t="s">
        <v>356</v>
      </c>
      <c r="J134" s="79">
        <f t="shared" si="5"/>
        <v>18</v>
      </c>
      <c r="K134" s="79"/>
    </row>
    <row r="135" spans="1:11" x14ac:dyDescent="0.25">
      <c r="A135" s="79">
        <f t="shared" si="4"/>
        <v>19</v>
      </c>
      <c r="B135" s="161" t="s">
        <v>357</v>
      </c>
      <c r="D135" s="86"/>
      <c r="E135" s="86"/>
      <c r="F135" s="86"/>
      <c r="G135" s="227">
        <f>G124</f>
        <v>8011.4031624399995</v>
      </c>
      <c r="H135" s="227"/>
      <c r="I135" s="163" t="s">
        <v>358</v>
      </c>
      <c r="J135" s="79">
        <f t="shared" si="5"/>
        <v>19</v>
      </c>
      <c r="K135" s="79"/>
    </row>
    <row r="136" spans="1:11" x14ac:dyDescent="0.25">
      <c r="A136" s="79">
        <f t="shared" si="4"/>
        <v>20</v>
      </c>
      <c r="B136" s="161" t="s">
        <v>359</v>
      </c>
      <c r="D136" s="86"/>
      <c r="E136" s="86"/>
      <c r="F136" s="86"/>
      <c r="G136" s="319">
        <f>G125</f>
        <v>4575656.5381377088</v>
      </c>
      <c r="H136" s="12"/>
      <c r="I136" s="163" t="s">
        <v>360</v>
      </c>
      <c r="J136" s="79">
        <f t="shared" si="5"/>
        <v>20</v>
      </c>
      <c r="K136" s="79"/>
    </row>
    <row r="137" spans="1:11" x14ac:dyDescent="0.25">
      <c r="A137" s="79">
        <f t="shared" si="4"/>
        <v>21</v>
      </c>
      <c r="B137" s="161" t="s">
        <v>361</v>
      </c>
      <c r="D137" s="86"/>
      <c r="E137" s="86"/>
      <c r="F137" s="86"/>
      <c r="G137" s="229">
        <f>G128</f>
        <v>1.4631877035634696E-2</v>
      </c>
      <c r="H137" s="12"/>
      <c r="I137" s="163" t="s">
        <v>362</v>
      </c>
      <c r="J137" s="79">
        <f t="shared" si="5"/>
        <v>21</v>
      </c>
    </row>
    <row r="138" spans="1:11" x14ac:dyDescent="0.25">
      <c r="A138" s="79">
        <f t="shared" si="4"/>
        <v>22</v>
      </c>
      <c r="B138" s="161" t="s">
        <v>363</v>
      </c>
      <c r="D138" s="86"/>
      <c r="E138" s="86"/>
      <c r="F138" s="86"/>
      <c r="G138" s="218" t="s">
        <v>364</v>
      </c>
      <c r="H138" s="86"/>
      <c r="I138" s="163" t="s">
        <v>365</v>
      </c>
      <c r="J138" s="79">
        <f t="shared" si="5"/>
        <v>22</v>
      </c>
    </row>
    <row r="139" spans="1:11" x14ac:dyDescent="0.25">
      <c r="A139" s="79">
        <f t="shared" si="4"/>
        <v>23</v>
      </c>
      <c r="B139" s="162"/>
      <c r="D139" s="86"/>
      <c r="E139" s="86"/>
      <c r="F139" s="86"/>
      <c r="G139" s="230"/>
      <c r="H139" s="230"/>
      <c r="I139" s="226"/>
      <c r="J139" s="79">
        <f t="shared" si="5"/>
        <v>23</v>
      </c>
    </row>
    <row r="140" spans="1:11" x14ac:dyDescent="0.25">
      <c r="A140" s="79">
        <f t="shared" si="4"/>
        <v>24</v>
      </c>
      <c r="B140" s="161" t="s">
        <v>366</v>
      </c>
      <c r="C140" s="79"/>
      <c r="D140" s="79"/>
      <c r="E140" s="86"/>
      <c r="F140" s="86"/>
      <c r="G140" s="231">
        <f>((G134)+(G135/G136)+G128)*G138/(1-G138)</f>
        <v>7.0895882038545799E-3</v>
      </c>
      <c r="H140" s="12"/>
      <c r="I140" s="163" t="s">
        <v>367</v>
      </c>
      <c r="J140" s="79">
        <f t="shared" si="5"/>
        <v>24</v>
      </c>
    </row>
    <row r="141" spans="1:11" x14ac:dyDescent="0.25">
      <c r="A141" s="79">
        <f t="shared" si="4"/>
        <v>25</v>
      </c>
      <c r="B141" s="222" t="s">
        <v>368</v>
      </c>
      <c r="G141" s="79"/>
      <c r="H141" s="79"/>
      <c r="I141" s="163"/>
      <c r="J141" s="79">
        <f t="shared" si="5"/>
        <v>25</v>
      </c>
      <c r="K141" s="79"/>
    </row>
    <row r="142" spans="1:11" x14ac:dyDescent="0.25">
      <c r="A142" s="79">
        <f t="shared" si="4"/>
        <v>26</v>
      </c>
      <c r="G142" s="79"/>
      <c r="H142" s="79"/>
      <c r="I142" s="163"/>
      <c r="J142" s="79">
        <f t="shared" si="5"/>
        <v>26</v>
      </c>
      <c r="K142" s="79"/>
    </row>
    <row r="143" spans="1:11" x14ac:dyDescent="0.25">
      <c r="A143" s="79">
        <f t="shared" si="4"/>
        <v>27</v>
      </c>
      <c r="B143" s="166" t="s">
        <v>369</v>
      </c>
      <c r="G143" s="220">
        <f>G140+G128</f>
        <v>2.1721465239489278E-2</v>
      </c>
      <c r="H143" s="12"/>
      <c r="I143" s="163" t="s">
        <v>370</v>
      </c>
      <c r="J143" s="79">
        <f t="shared" si="5"/>
        <v>27</v>
      </c>
      <c r="K143" s="79"/>
    </row>
    <row r="144" spans="1:11" x14ac:dyDescent="0.25">
      <c r="A144" s="79">
        <f t="shared" si="4"/>
        <v>28</v>
      </c>
      <c r="G144" s="79"/>
      <c r="H144" s="79"/>
      <c r="I144" s="163"/>
      <c r="J144" s="79">
        <f t="shared" si="5"/>
        <v>28</v>
      </c>
      <c r="K144" s="79"/>
    </row>
    <row r="145" spans="1:12" x14ac:dyDescent="0.25">
      <c r="A145" s="79">
        <f t="shared" si="4"/>
        <v>29</v>
      </c>
      <c r="B145" s="166" t="s">
        <v>371</v>
      </c>
      <c r="G145" s="232">
        <f>G49</f>
        <v>7.4095132880681008E-2</v>
      </c>
      <c r="H145" s="86"/>
      <c r="I145" s="163" t="s">
        <v>372</v>
      </c>
      <c r="J145" s="79">
        <f t="shared" si="5"/>
        <v>29</v>
      </c>
      <c r="K145" s="79"/>
    </row>
    <row r="146" spans="1:12" x14ac:dyDescent="0.25">
      <c r="A146" s="79">
        <f t="shared" si="4"/>
        <v>30</v>
      </c>
      <c r="G146" s="190"/>
      <c r="H146" s="190"/>
      <c r="I146" s="163"/>
      <c r="J146" s="79">
        <f t="shared" si="5"/>
        <v>30</v>
      </c>
      <c r="K146" s="79"/>
    </row>
    <row r="147" spans="1:12" ht="19.5" thickBot="1" x14ac:dyDescent="0.3">
      <c r="A147" s="79">
        <f t="shared" si="4"/>
        <v>31</v>
      </c>
      <c r="B147" s="166" t="s">
        <v>373</v>
      </c>
      <c r="G147" s="233">
        <f>G143+G145</f>
        <v>9.5816598120170293E-2</v>
      </c>
      <c r="H147" s="12"/>
      <c r="I147" s="163" t="s">
        <v>374</v>
      </c>
      <c r="J147" s="79">
        <f t="shared" si="5"/>
        <v>31</v>
      </c>
      <c r="K147" s="234"/>
      <c r="L147" s="221"/>
    </row>
    <row r="148" spans="1:12" ht="17.25" thickTop="1" thickBot="1" x14ac:dyDescent="0.3">
      <c r="A148" s="185">
        <f t="shared" si="4"/>
        <v>32</v>
      </c>
      <c r="B148" s="186"/>
      <c r="C148" s="186"/>
      <c r="D148" s="186"/>
      <c r="E148" s="186"/>
      <c r="F148" s="186"/>
      <c r="G148" s="185"/>
      <c r="H148" s="185"/>
      <c r="I148" s="187"/>
      <c r="J148" s="185">
        <f t="shared" si="5"/>
        <v>32</v>
      </c>
    </row>
    <row r="149" spans="1:12" x14ac:dyDescent="0.25">
      <c r="A149" s="79">
        <f t="shared" si="4"/>
        <v>33</v>
      </c>
      <c r="G149" s="79"/>
      <c r="H149" s="79"/>
      <c r="I149" s="163"/>
      <c r="J149" s="79">
        <f t="shared" si="5"/>
        <v>33</v>
      </c>
    </row>
    <row r="150" spans="1:12" ht="18.75" x14ac:dyDescent="0.25">
      <c r="A150" s="79">
        <f t="shared" si="4"/>
        <v>34</v>
      </c>
      <c r="B150" s="166" t="s">
        <v>375</v>
      </c>
      <c r="E150" s="86"/>
      <c r="F150" s="86"/>
      <c r="G150" s="209"/>
      <c r="H150" s="209"/>
      <c r="I150" s="163"/>
      <c r="J150" s="79">
        <f t="shared" si="5"/>
        <v>34</v>
      </c>
    </row>
    <row r="151" spans="1:12" x14ac:dyDescent="0.25">
      <c r="A151" s="79">
        <f t="shared" si="4"/>
        <v>35</v>
      </c>
      <c r="B151" s="210"/>
      <c r="E151" s="86"/>
      <c r="F151" s="86"/>
      <c r="G151" s="209"/>
      <c r="H151" s="209"/>
      <c r="I151" s="163"/>
      <c r="J151" s="79">
        <f t="shared" si="5"/>
        <v>35</v>
      </c>
      <c r="L151" s="235"/>
    </row>
    <row r="152" spans="1:12" x14ac:dyDescent="0.25">
      <c r="A152" s="79">
        <f t="shared" si="4"/>
        <v>36</v>
      </c>
      <c r="B152" s="166" t="s">
        <v>339</v>
      </c>
      <c r="E152" s="86"/>
      <c r="F152" s="86"/>
      <c r="G152" s="209"/>
      <c r="H152" s="209"/>
      <c r="I152" s="163"/>
      <c r="J152" s="79">
        <f t="shared" si="5"/>
        <v>36</v>
      </c>
    </row>
    <row r="153" spans="1:12" x14ac:dyDescent="0.25">
      <c r="A153" s="79">
        <f t="shared" si="4"/>
        <v>37</v>
      </c>
      <c r="B153" s="86"/>
      <c r="C153" s="86"/>
      <c r="D153" s="86"/>
      <c r="E153" s="86"/>
      <c r="F153" s="86"/>
      <c r="G153" s="209"/>
      <c r="H153" s="209"/>
      <c r="I153" s="163"/>
      <c r="J153" s="79">
        <f t="shared" si="5"/>
        <v>37</v>
      </c>
    </row>
    <row r="154" spans="1:12" x14ac:dyDescent="0.25">
      <c r="A154" s="79">
        <f t="shared" si="4"/>
        <v>38</v>
      </c>
      <c r="B154" s="211" t="s">
        <v>340</v>
      </c>
      <c r="C154" s="86"/>
      <c r="D154" s="86"/>
      <c r="E154" s="86"/>
      <c r="F154" s="86"/>
      <c r="G154" s="209"/>
      <c r="H154" s="209"/>
      <c r="I154" s="212"/>
      <c r="J154" s="79">
        <f t="shared" si="5"/>
        <v>38</v>
      </c>
    </row>
    <row r="155" spans="1:12" x14ac:dyDescent="0.25">
      <c r="A155" s="79">
        <f t="shared" si="4"/>
        <v>39</v>
      </c>
      <c r="B155" s="161" t="s">
        <v>376</v>
      </c>
      <c r="D155" s="86"/>
      <c r="E155" s="86"/>
      <c r="F155" s="86"/>
      <c r="G155" s="332">
        <f>G64</f>
        <v>0</v>
      </c>
      <c r="H155" s="12" t="s">
        <v>19</v>
      </c>
      <c r="I155" s="163" t="s">
        <v>377</v>
      </c>
      <c r="J155" s="79">
        <f t="shared" si="5"/>
        <v>39</v>
      </c>
      <c r="K155" s="79"/>
    </row>
    <row r="156" spans="1:12" x14ac:dyDescent="0.25">
      <c r="A156" s="79">
        <f t="shared" si="4"/>
        <v>40</v>
      </c>
      <c r="B156" s="161" t="s">
        <v>343</v>
      </c>
      <c r="D156" s="86"/>
      <c r="E156" s="86"/>
      <c r="F156" s="86"/>
      <c r="G156" s="236">
        <v>0</v>
      </c>
      <c r="H156" s="86"/>
      <c r="I156" s="163" t="s">
        <v>320</v>
      </c>
      <c r="J156" s="79">
        <f t="shared" si="5"/>
        <v>40</v>
      </c>
      <c r="K156" s="79"/>
    </row>
    <row r="157" spans="1:12" x14ac:dyDescent="0.25">
      <c r="A157" s="79">
        <f t="shared" si="4"/>
        <v>41</v>
      </c>
      <c r="B157" s="161" t="s">
        <v>345</v>
      </c>
      <c r="D157" s="86"/>
      <c r="E157" s="86"/>
      <c r="F157" s="86"/>
      <c r="G157" s="236">
        <v>0</v>
      </c>
      <c r="H157" s="86"/>
      <c r="I157" s="163" t="s">
        <v>320</v>
      </c>
      <c r="J157" s="79">
        <f t="shared" si="5"/>
        <v>41</v>
      </c>
      <c r="K157" s="86"/>
    </row>
    <row r="158" spans="1:12" x14ac:dyDescent="0.25">
      <c r="A158" s="79">
        <f t="shared" si="4"/>
        <v>42</v>
      </c>
      <c r="B158" s="161" t="s">
        <v>347</v>
      </c>
      <c r="D158" s="86"/>
      <c r="E158" s="216"/>
      <c r="F158" s="86"/>
      <c r="G158" s="295">
        <v>4575656.5381377088</v>
      </c>
      <c r="H158" s="12"/>
      <c r="I158" s="163" t="s">
        <v>348</v>
      </c>
      <c r="J158" s="79">
        <f t="shared" si="5"/>
        <v>42</v>
      </c>
    </row>
    <row r="159" spans="1:12" x14ac:dyDescent="0.25">
      <c r="A159" s="79">
        <f t="shared" si="4"/>
        <v>43</v>
      </c>
      <c r="B159" s="161" t="s">
        <v>349</v>
      </c>
      <c r="D159" s="217"/>
      <c r="E159" s="86"/>
      <c r="F159" s="86"/>
      <c r="G159" s="218" t="s">
        <v>350</v>
      </c>
      <c r="H159" s="86"/>
      <c r="I159" s="163" t="s">
        <v>351</v>
      </c>
      <c r="J159" s="79">
        <f t="shared" si="5"/>
        <v>43</v>
      </c>
      <c r="L159" s="219"/>
    </row>
    <row r="160" spans="1:12" x14ac:dyDescent="0.25">
      <c r="A160" s="79">
        <f t="shared" si="4"/>
        <v>44</v>
      </c>
      <c r="G160" s="79"/>
      <c r="H160" s="79"/>
      <c r="J160" s="79">
        <f t="shared" si="5"/>
        <v>44</v>
      </c>
    </row>
    <row r="161" spans="1:12" x14ac:dyDescent="0.25">
      <c r="A161" s="79">
        <f t="shared" si="4"/>
        <v>45</v>
      </c>
      <c r="B161" s="161" t="s">
        <v>352</v>
      </c>
      <c r="D161" s="86"/>
      <c r="E161" s="86"/>
      <c r="F161" s="86"/>
      <c r="G161" s="333">
        <f>(((G155)+(G157/G158))*G159-(G156/G158))/(1-G159)</f>
        <v>0</v>
      </c>
      <c r="H161" s="12" t="s">
        <v>19</v>
      </c>
      <c r="I161" s="163" t="s">
        <v>353</v>
      </c>
      <c r="J161" s="79">
        <f t="shared" si="5"/>
        <v>45</v>
      </c>
      <c r="L161" s="221"/>
    </row>
    <row r="162" spans="1:12" x14ac:dyDescent="0.25">
      <c r="A162" s="79">
        <f t="shared" si="4"/>
        <v>46</v>
      </c>
      <c r="B162" s="222" t="s">
        <v>354</v>
      </c>
      <c r="G162" s="79"/>
      <c r="H162" s="79"/>
      <c r="J162" s="79">
        <f t="shared" si="5"/>
        <v>46</v>
      </c>
    </row>
    <row r="163" spans="1:12" x14ac:dyDescent="0.25">
      <c r="A163" s="79">
        <f t="shared" si="4"/>
        <v>47</v>
      </c>
      <c r="G163" s="79"/>
      <c r="H163" s="79"/>
      <c r="J163" s="79">
        <f t="shared" si="5"/>
        <v>47</v>
      </c>
    </row>
    <row r="164" spans="1:12" x14ac:dyDescent="0.25">
      <c r="A164" s="79">
        <f t="shared" si="4"/>
        <v>48</v>
      </c>
      <c r="B164" s="166" t="s">
        <v>355</v>
      </c>
      <c r="C164" s="86"/>
      <c r="D164" s="86"/>
      <c r="E164" s="86"/>
      <c r="F164" s="86"/>
      <c r="G164" s="223"/>
      <c r="H164" s="223"/>
      <c r="I164" s="224"/>
      <c r="J164" s="79">
        <f t="shared" si="5"/>
        <v>48</v>
      </c>
      <c r="K164" s="225"/>
    </row>
    <row r="165" spans="1:12" x14ac:dyDescent="0.25">
      <c r="A165" s="79">
        <f t="shared" si="4"/>
        <v>49</v>
      </c>
      <c r="B165" s="81"/>
      <c r="C165" s="86"/>
      <c r="D165" s="86"/>
      <c r="E165" s="86"/>
      <c r="F165" s="86"/>
      <c r="G165" s="223"/>
      <c r="H165" s="223"/>
      <c r="I165" s="226"/>
      <c r="J165" s="79">
        <f t="shared" si="5"/>
        <v>49</v>
      </c>
      <c r="K165" s="86"/>
    </row>
    <row r="166" spans="1:12" x14ac:dyDescent="0.25">
      <c r="A166" s="79">
        <f t="shared" si="4"/>
        <v>50</v>
      </c>
      <c r="B166" s="211" t="s">
        <v>340</v>
      </c>
      <c r="C166" s="86"/>
      <c r="D166" s="86"/>
      <c r="E166" s="86"/>
      <c r="F166" s="86"/>
      <c r="G166" s="223"/>
      <c r="H166" s="223"/>
      <c r="I166" s="226"/>
      <c r="J166" s="79">
        <f t="shared" si="5"/>
        <v>50</v>
      </c>
      <c r="K166" s="86"/>
    </row>
    <row r="167" spans="1:12" x14ac:dyDescent="0.25">
      <c r="A167" s="79">
        <f t="shared" si="4"/>
        <v>51</v>
      </c>
      <c r="B167" s="161" t="s">
        <v>376</v>
      </c>
      <c r="D167" s="86"/>
      <c r="E167" s="86"/>
      <c r="F167" s="86"/>
      <c r="G167" s="334">
        <f>G155</f>
        <v>0</v>
      </c>
      <c r="H167" s="12" t="s">
        <v>19</v>
      </c>
      <c r="I167" s="163" t="s">
        <v>378</v>
      </c>
      <c r="J167" s="79">
        <f t="shared" si="5"/>
        <v>51</v>
      </c>
      <c r="K167" s="79"/>
    </row>
    <row r="168" spans="1:12" x14ac:dyDescent="0.25">
      <c r="A168" s="79">
        <f t="shared" si="4"/>
        <v>52</v>
      </c>
      <c r="B168" s="161" t="s">
        <v>357</v>
      </c>
      <c r="D168" s="86"/>
      <c r="E168" s="86"/>
      <c r="F168" s="86"/>
      <c r="G168" s="227">
        <f>G157</f>
        <v>0</v>
      </c>
      <c r="H168" s="227"/>
      <c r="I168" s="163" t="s">
        <v>379</v>
      </c>
      <c r="J168" s="79">
        <f t="shared" si="5"/>
        <v>52</v>
      </c>
      <c r="K168" s="79"/>
    </row>
    <row r="169" spans="1:12" x14ac:dyDescent="0.25">
      <c r="A169" s="79">
        <f t="shared" si="4"/>
        <v>53</v>
      </c>
      <c r="B169" s="161" t="s">
        <v>359</v>
      </c>
      <c r="D169" s="86"/>
      <c r="E169" s="86"/>
      <c r="F169" s="86"/>
      <c r="G169" s="319">
        <f>G158</f>
        <v>4575656.5381377088</v>
      </c>
      <c r="H169" s="12"/>
      <c r="I169" s="163" t="s">
        <v>380</v>
      </c>
      <c r="J169" s="79">
        <f t="shared" si="5"/>
        <v>53</v>
      </c>
      <c r="K169" s="79"/>
    </row>
    <row r="170" spans="1:12" x14ac:dyDescent="0.25">
      <c r="A170" s="79">
        <f t="shared" si="4"/>
        <v>54</v>
      </c>
      <c r="B170" s="161" t="s">
        <v>361</v>
      </c>
      <c r="D170" s="86"/>
      <c r="E170" s="86"/>
      <c r="F170" s="86"/>
      <c r="G170" s="335">
        <f>G161</f>
        <v>0</v>
      </c>
      <c r="H170" s="12" t="s">
        <v>19</v>
      </c>
      <c r="I170" s="163" t="s">
        <v>381</v>
      </c>
      <c r="J170" s="79">
        <f t="shared" si="5"/>
        <v>54</v>
      </c>
    </row>
    <row r="171" spans="1:12" x14ac:dyDescent="0.25">
      <c r="A171" s="79">
        <f t="shared" si="4"/>
        <v>55</v>
      </c>
      <c r="B171" s="161" t="s">
        <v>363</v>
      </c>
      <c r="D171" s="86"/>
      <c r="E171" s="86"/>
      <c r="F171" s="86"/>
      <c r="G171" s="218" t="s">
        <v>364</v>
      </c>
      <c r="H171" s="86"/>
      <c r="I171" s="163" t="s">
        <v>365</v>
      </c>
      <c r="J171" s="79">
        <f t="shared" si="5"/>
        <v>55</v>
      </c>
    </row>
    <row r="172" spans="1:12" x14ac:dyDescent="0.25">
      <c r="A172" s="79">
        <f t="shared" si="4"/>
        <v>56</v>
      </c>
      <c r="B172" s="162"/>
      <c r="D172" s="86"/>
      <c r="E172" s="86"/>
      <c r="F172" s="86"/>
      <c r="G172" s="230"/>
      <c r="H172" s="230"/>
      <c r="I172" s="226"/>
      <c r="J172" s="79">
        <f t="shared" si="5"/>
        <v>56</v>
      </c>
      <c r="K172" s="237"/>
    </row>
    <row r="173" spans="1:12" x14ac:dyDescent="0.25">
      <c r="A173" s="79">
        <f t="shared" si="4"/>
        <v>57</v>
      </c>
      <c r="B173" s="161" t="s">
        <v>366</v>
      </c>
      <c r="C173" s="79"/>
      <c r="D173" s="79"/>
      <c r="E173" s="86"/>
      <c r="F173" s="86"/>
      <c r="G173" s="336">
        <f>((G167)+(G168/G169)+G161)*G171/(1-G171)</f>
        <v>0</v>
      </c>
      <c r="H173" s="12" t="s">
        <v>19</v>
      </c>
      <c r="I173" s="163" t="s">
        <v>367</v>
      </c>
      <c r="J173" s="79">
        <f t="shared" si="5"/>
        <v>57</v>
      </c>
    </row>
    <row r="174" spans="1:12" x14ac:dyDescent="0.25">
      <c r="A174" s="79">
        <f t="shared" si="4"/>
        <v>58</v>
      </c>
      <c r="B174" s="222" t="s">
        <v>368</v>
      </c>
      <c r="G174" s="79"/>
      <c r="H174" s="79"/>
      <c r="I174" s="163"/>
      <c r="J174" s="79">
        <f t="shared" si="5"/>
        <v>58</v>
      </c>
      <c r="K174" s="79"/>
    </row>
    <row r="175" spans="1:12" x14ac:dyDescent="0.25">
      <c r="A175" s="79">
        <f t="shared" si="4"/>
        <v>59</v>
      </c>
      <c r="G175" s="79"/>
      <c r="H175" s="79"/>
      <c r="I175" s="163"/>
      <c r="J175" s="79">
        <f t="shared" si="5"/>
        <v>59</v>
      </c>
      <c r="K175" s="79"/>
    </row>
    <row r="176" spans="1:12" x14ac:dyDescent="0.25">
      <c r="A176" s="79">
        <f t="shared" si="4"/>
        <v>60</v>
      </c>
      <c r="B176" s="166" t="s">
        <v>369</v>
      </c>
      <c r="G176" s="333">
        <f>G173+G161</f>
        <v>0</v>
      </c>
      <c r="H176" s="12" t="s">
        <v>19</v>
      </c>
      <c r="I176" s="163" t="s">
        <v>382</v>
      </c>
      <c r="J176" s="79">
        <f t="shared" si="5"/>
        <v>60</v>
      </c>
      <c r="K176" s="79"/>
    </row>
    <row r="177" spans="1:12" x14ac:dyDescent="0.25">
      <c r="A177" s="79">
        <f t="shared" si="4"/>
        <v>61</v>
      </c>
      <c r="G177" s="79"/>
      <c r="H177" s="79"/>
      <c r="I177" s="163"/>
      <c r="J177" s="79">
        <f t="shared" si="5"/>
        <v>61</v>
      </c>
      <c r="K177" s="79"/>
    </row>
    <row r="178" spans="1:12" x14ac:dyDescent="0.25">
      <c r="A178" s="79">
        <f t="shared" si="4"/>
        <v>62</v>
      </c>
      <c r="B178" s="166" t="s">
        <v>383</v>
      </c>
      <c r="G178" s="337">
        <f>G62</f>
        <v>0</v>
      </c>
      <c r="H178" s="12" t="s">
        <v>19</v>
      </c>
      <c r="I178" s="163" t="s">
        <v>384</v>
      </c>
      <c r="J178" s="79">
        <f t="shared" si="5"/>
        <v>62</v>
      </c>
      <c r="K178" s="79"/>
    </row>
    <row r="179" spans="1:12" x14ac:dyDescent="0.25">
      <c r="A179" s="79">
        <f t="shared" si="4"/>
        <v>63</v>
      </c>
      <c r="G179" s="190"/>
      <c r="H179" s="190"/>
      <c r="I179" s="163"/>
      <c r="J179" s="79">
        <f t="shared" si="5"/>
        <v>63</v>
      </c>
      <c r="K179" s="79"/>
    </row>
    <row r="180" spans="1:12" ht="19.5" thickBot="1" x14ac:dyDescent="0.3">
      <c r="A180" s="79">
        <f t="shared" si="4"/>
        <v>64</v>
      </c>
      <c r="B180" s="166" t="s">
        <v>385</v>
      </c>
      <c r="G180" s="338">
        <f>G176+G178</f>
        <v>0</v>
      </c>
      <c r="H180" s="12" t="s">
        <v>19</v>
      </c>
      <c r="I180" s="163" t="s">
        <v>386</v>
      </c>
      <c r="J180" s="79">
        <f t="shared" si="5"/>
        <v>64</v>
      </c>
      <c r="K180" s="234"/>
      <c r="L180" s="221"/>
    </row>
    <row r="181" spans="1:12" ht="16.5" thickTop="1" x14ac:dyDescent="0.25">
      <c r="B181" s="166"/>
      <c r="G181" s="239"/>
      <c r="H181" s="239"/>
      <c r="I181" s="163"/>
      <c r="J181" s="79"/>
      <c r="K181" s="234"/>
      <c r="L181" s="221"/>
    </row>
    <row r="182" spans="1:12" x14ac:dyDescent="0.25">
      <c r="B182" s="166"/>
      <c r="G182" s="239"/>
      <c r="H182" s="239"/>
      <c r="I182" s="163"/>
      <c r="J182" s="79"/>
      <c r="K182" s="234"/>
      <c r="L182" s="221"/>
    </row>
    <row r="183" spans="1:12" x14ac:dyDescent="0.25">
      <c r="A183" s="12" t="s">
        <v>19</v>
      </c>
      <c r="B183" s="5" t="s">
        <v>414</v>
      </c>
      <c r="C183" s="240"/>
      <c r="D183" s="240"/>
      <c r="E183" s="240"/>
      <c r="F183" s="240"/>
      <c r="G183" s="241"/>
      <c r="H183" s="241"/>
      <c r="I183" s="242"/>
      <c r="J183" s="79"/>
    </row>
    <row r="184" spans="1:12" x14ac:dyDescent="0.25">
      <c r="A184" s="12"/>
      <c r="B184" s="5"/>
      <c r="C184" s="240"/>
      <c r="D184" s="240"/>
      <c r="E184" s="240"/>
      <c r="F184" s="240"/>
      <c r="G184" s="241"/>
      <c r="H184" s="241"/>
      <c r="I184" s="242"/>
      <c r="J184" s="79"/>
    </row>
    <row r="185" spans="1:12" x14ac:dyDescent="0.25">
      <c r="A185" s="12"/>
      <c r="B185" s="5"/>
      <c r="C185" s="240"/>
      <c r="D185" s="240"/>
      <c r="E185" s="240"/>
      <c r="F185" s="240"/>
      <c r="G185" s="241"/>
      <c r="H185" s="241"/>
      <c r="I185" s="28"/>
      <c r="J185" s="79"/>
    </row>
    <row r="186" spans="1:12" x14ac:dyDescent="0.25">
      <c r="B186" s="347" t="s">
        <v>126</v>
      </c>
      <c r="C186" s="347"/>
      <c r="D186" s="347"/>
      <c r="E186" s="347"/>
      <c r="F186" s="347"/>
      <c r="G186" s="347"/>
      <c r="H186" s="347"/>
      <c r="I186" s="347"/>
      <c r="J186" s="79"/>
    </row>
    <row r="187" spans="1:12" x14ac:dyDescent="0.25">
      <c r="B187" s="347" t="s">
        <v>243</v>
      </c>
      <c r="C187" s="347"/>
      <c r="D187" s="347"/>
      <c r="E187" s="347"/>
      <c r="F187" s="347"/>
      <c r="G187" s="347"/>
      <c r="H187" s="347"/>
      <c r="I187" s="347"/>
      <c r="J187" s="79"/>
    </row>
    <row r="188" spans="1:12" x14ac:dyDescent="0.25">
      <c r="B188" s="347" t="s">
        <v>244</v>
      </c>
      <c r="C188" s="347"/>
      <c r="D188" s="347"/>
      <c r="E188" s="347"/>
      <c r="F188" s="347"/>
      <c r="G188" s="347"/>
      <c r="H188" s="347"/>
      <c r="I188" s="347"/>
      <c r="J188" s="79"/>
    </row>
    <row r="189" spans="1:12" x14ac:dyDescent="0.25">
      <c r="B189" s="348" t="str">
        <f>B5</f>
        <v>Base Period &amp; True-Up Period 12 - Months Ending December 31, 2020</v>
      </c>
      <c r="C189" s="348"/>
      <c r="D189" s="348"/>
      <c r="E189" s="348"/>
      <c r="F189" s="348"/>
      <c r="G189" s="348"/>
      <c r="H189" s="348"/>
      <c r="I189" s="348"/>
      <c r="J189" s="79"/>
    </row>
    <row r="190" spans="1:12" x14ac:dyDescent="0.25">
      <c r="B190" s="349" t="s">
        <v>2</v>
      </c>
      <c r="C190" s="350"/>
      <c r="D190" s="350"/>
      <c r="E190" s="350"/>
      <c r="F190" s="350"/>
      <c r="G190" s="350"/>
      <c r="H190" s="350"/>
      <c r="I190" s="350"/>
      <c r="J190" s="79"/>
    </row>
    <row r="191" spans="1:12" x14ac:dyDescent="0.25">
      <c r="B191" s="79"/>
      <c r="C191" s="79"/>
      <c r="D191" s="79"/>
      <c r="E191" s="79"/>
      <c r="F191" s="79"/>
      <c r="G191" s="86"/>
      <c r="H191" s="86"/>
      <c r="I191" s="163"/>
      <c r="J191" s="79"/>
    </row>
    <row r="192" spans="1:12" x14ac:dyDescent="0.25">
      <c r="A192" s="79" t="s">
        <v>3</v>
      </c>
      <c r="B192" s="86"/>
      <c r="C192" s="86"/>
      <c r="D192" s="86"/>
      <c r="E192" s="86"/>
      <c r="F192" s="86"/>
      <c r="G192" s="86"/>
      <c r="H192" s="86"/>
      <c r="I192" s="163"/>
      <c r="J192" s="79" t="s">
        <v>3</v>
      </c>
    </row>
    <row r="193" spans="1:10" x14ac:dyDescent="0.25">
      <c r="A193" s="79" t="s">
        <v>7</v>
      </c>
      <c r="B193" s="79"/>
      <c r="C193" s="79"/>
      <c r="D193" s="79"/>
      <c r="E193" s="79"/>
      <c r="F193" s="79"/>
      <c r="G193" s="80" t="s">
        <v>5</v>
      </c>
      <c r="H193" s="86"/>
      <c r="I193" s="165" t="s">
        <v>6</v>
      </c>
      <c r="J193" s="79" t="s">
        <v>7</v>
      </c>
    </row>
    <row r="194" spans="1:10" x14ac:dyDescent="0.25">
      <c r="G194" s="79"/>
      <c r="H194" s="79"/>
      <c r="I194" s="163"/>
      <c r="J194" s="79"/>
    </row>
    <row r="195" spans="1:10" ht="18.75" x14ac:dyDescent="0.25">
      <c r="A195" s="79">
        <v>1</v>
      </c>
      <c r="B195" s="166" t="s">
        <v>387</v>
      </c>
      <c r="E195" s="86"/>
      <c r="F195" s="86"/>
      <c r="G195" s="209"/>
      <c r="H195" s="209"/>
      <c r="I195" s="163"/>
      <c r="J195" s="79">
        <v>1</v>
      </c>
    </row>
    <row r="196" spans="1:10" x14ac:dyDescent="0.25">
      <c r="A196" s="79">
        <f>A195+1</f>
        <v>2</v>
      </c>
      <c r="B196" s="210"/>
      <c r="E196" s="86"/>
      <c r="F196" s="86"/>
      <c r="G196" s="209"/>
      <c r="H196" s="209"/>
      <c r="I196" s="163"/>
      <c r="J196" s="79">
        <f>J195+1</f>
        <v>2</v>
      </c>
    </row>
    <row r="197" spans="1:10" x14ac:dyDescent="0.25">
      <c r="A197" s="79">
        <f>A196+1</f>
        <v>3</v>
      </c>
      <c r="B197" s="166" t="s">
        <v>339</v>
      </c>
      <c r="E197" s="86"/>
      <c r="F197" s="86"/>
      <c r="G197" s="209"/>
      <c r="H197" s="209"/>
      <c r="I197" s="163"/>
      <c r="J197" s="79">
        <f>J196+1</f>
        <v>3</v>
      </c>
    </row>
    <row r="198" spans="1:10" x14ac:dyDescent="0.25">
      <c r="A198" s="79">
        <f>A197+1</f>
        <v>4</v>
      </c>
      <c r="B198" s="86"/>
      <c r="C198" s="86"/>
      <c r="D198" s="86"/>
      <c r="E198" s="86"/>
      <c r="F198" s="86"/>
      <c r="G198" s="209"/>
      <c r="H198" s="209"/>
      <c r="I198" s="163"/>
      <c r="J198" s="79">
        <f>J197+1</f>
        <v>4</v>
      </c>
    </row>
    <row r="199" spans="1:10" x14ac:dyDescent="0.25">
      <c r="A199" s="79">
        <f t="shared" ref="A199:A258" si="6">A198+1</f>
        <v>5</v>
      </c>
      <c r="B199" s="211" t="s">
        <v>340</v>
      </c>
      <c r="C199" s="86"/>
      <c r="D199" s="86"/>
      <c r="E199" s="86"/>
      <c r="F199" s="86"/>
      <c r="G199" s="209"/>
      <c r="H199" s="209"/>
      <c r="I199" s="212"/>
      <c r="J199" s="79">
        <f t="shared" ref="J199:J258" si="7">J198+1</f>
        <v>5</v>
      </c>
    </row>
    <row r="200" spans="1:10" x14ac:dyDescent="0.25">
      <c r="A200" s="79">
        <f t="shared" si="6"/>
        <v>6</v>
      </c>
      <c r="B200" s="161" t="s">
        <v>341</v>
      </c>
      <c r="D200" s="86"/>
      <c r="E200" s="86"/>
      <c r="F200" s="86"/>
      <c r="G200" s="213">
        <f>G89</f>
        <v>0</v>
      </c>
      <c r="H200" s="86"/>
      <c r="I200" s="163" t="s">
        <v>388</v>
      </c>
      <c r="J200" s="79">
        <f t="shared" si="7"/>
        <v>6</v>
      </c>
    </row>
    <row r="201" spans="1:10" x14ac:dyDescent="0.25">
      <c r="A201" s="79">
        <f t="shared" si="6"/>
        <v>7</v>
      </c>
      <c r="B201" s="161" t="s">
        <v>343</v>
      </c>
      <c r="D201" s="86"/>
      <c r="E201" s="86"/>
      <c r="F201" s="86"/>
      <c r="G201" s="236">
        <v>0</v>
      </c>
      <c r="H201" s="86"/>
      <c r="I201" s="163" t="s">
        <v>389</v>
      </c>
      <c r="J201" s="79">
        <f t="shared" si="7"/>
        <v>7</v>
      </c>
    </row>
    <row r="202" spans="1:10" x14ac:dyDescent="0.25">
      <c r="A202" s="79">
        <f t="shared" si="6"/>
        <v>8</v>
      </c>
      <c r="B202" s="161" t="s">
        <v>345</v>
      </c>
      <c r="D202" s="86"/>
      <c r="E202" s="86"/>
      <c r="F202" s="86"/>
      <c r="G202" s="215">
        <v>0</v>
      </c>
      <c r="H202" s="86"/>
      <c r="I202" s="203"/>
      <c r="J202" s="79">
        <f t="shared" si="7"/>
        <v>8</v>
      </c>
    </row>
    <row r="203" spans="1:10" x14ac:dyDescent="0.25">
      <c r="A203" s="79">
        <f t="shared" si="6"/>
        <v>9</v>
      </c>
      <c r="B203" s="161" t="s">
        <v>390</v>
      </c>
      <c r="D203" s="86"/>
      <c r="E203" s="86"/>
      <c r="F203" s="86"/>
      <c r="G203" s="214">
        <v>0</v>
      </c>
      <c r="H203" s="86"/>
      <c r="I203" s="163" t="s">
        <v>391</v>
      </c>
      <c r="J203" s="79">
        <f t="shared" si="7"/>
        <v>9</v>
      </c>
    </row>
    <row r="204" spans="1:10" x14ac:dyDescent="0.25">
      <c r="A204" s="79">
        <f t="shared" si="6"/>
        <v>10</v>
      </c>
      <c r="B204" s="161" t="s">
        <v>349</v>
      </c>
      <c r="D204" s="86"/>
      <c r="E204" s="86"/>
      <c r="F204" s="86"/>
      <c r="G204" s="243" t="str">
        <f>G126</f>
        <v>21%</v>
      </c>
      <c r="H204" s="86"/>
      <c r="I204" s="163" t="s">
        <v>392</v>
      </c>
      <c r="J204" s="79">
        <f t="shared" si="7"/>
        <v>10</v>
      </c>
    </row>
    <row r="205" spans="1:10" x14ac:dyDescent="0.25">
      <c r="A205" s="79">
        <f t="shared" si="6"/>
        <v>11</v>
      </c>
      <c r="G205" s="79"/>
      <c r="H205" s="79"/>
      <c r="J205" s="79">
        <f t="shared" si="7"/>
        <v>11</v>
      </c>
    </row>
    <row r="206" spans="1:10" x14ac:dyDescent="0.25">
      <c r="A206" s="79">
        <f t="shared" si="6"/>
        <v>12</v>
      </c>
      <c r="B206" s="161" t="s">
        <v>393</v>
      </c>
      <c r="D206" s="86"/>
      <c r="E206" s="86"/>
      <c r="F206" s="86"/>
      <c r="G206" s="220">
        <f>IFERROR((((G200)+(G202/G203))*G204-(G201/G203))/(1-G204),0)</f>
        <v>0</v>
      </c>
      <c r="H206" s="220"/>
      <c r="I206" s="163" t="s">
        <v>394</v>
      </c>
      <c r="J206" s="79">
        <f t="shared" si="7"/>
        <v>12</v>
      </c>
    </row>
    <row r="207" spans="1:10" x14ac:dyDescent="0.25">
      <c r="A207" s="79">
        <f t="shared" si="6"/>
        <v>13</v>
      </c>
      <c r="B207" s="222" t="s">
        <v>354</v>
      </c>
      <c r="D207" s="222"/>
      <c r="G207" s="200"/>
      <c r="H207" s="200"/>
      <c r="J207" s="79">
        <f t="shared" si="7"/>
        <v>13</v>
      </c>
    </row>
    <row r="208" spans="1:10" x14ac:dyDescent="0.25">
      <c r="A208" s="79">
        <f t="shared" si="6"/>
        <v>14</v>
      </c>
      <c r="G208" s="79"/>
      <c r="H208" s="79"/>
      <c r="J208" s="79">
        <f t="shared" si="7"/>
        <v>14</v>
      </c>
    </row>
    <row r="209" spans="1:10" x14ac:dyDescent="0.25">
      <c r="A209" s="79">
        <f t="shared" si="6"/>
        <v>15</v>
      </c>
      <c r="B209" s="166" t="s">
        <v>355</v>
      </c>
      <c r="C209" s="86"/>
      <c r="D209" s="86"/>
      <c r="E209" s="86"/>
      <c r="F209" s="86"/>
      <c r="G209" s="223"/>
      <c r="H209" s="223"/>
      <c r="I209" s="224"/>
      <c r="J209" s="79">
        <f t="shared" si="7"/>
        <v>15</v>
      </c>
    </row>
    <row r="210" spans="1:10" x14ac:dyDescent="0.25">
      <c r="A210" s="79">
        <f t="shared" si="6"/>
        <v>16</v>
      </c>
      <c r="B210" s="81"/>
      <c r="C210" s="86"/>
      <c r="D210" s="86"/>
      <c r="E210" s="86"/>
      <c r="F210" s="86"/>
      <c r="G210" s="223"/>
      <c r="H210" s="223"/>
      <c r="I210" s="212"/>
      <c r="J210" s="79">
        <f t="shared" si="7"/>
        <v>16</v>
      </c>
    </row>
    <row r="211" spans="1:10" x14ac:dyDescent="0.25">
      <c r="A211" s="79">
        <f t="shared" si="6"/>
        <v>17</v>
      </c>
      <c r="B211" s="211" t="s">
        <v>340</v>
      </c>
      <c r="C211" s="86"/>
      <c r="D211" s="86"/>
      <c r="E211" s="86"/>
      <c r="F211" s="86"/>
      <c r="G211" s="223"/>
      <c r="H211" s="223"/>
      <c r="I211" s="212"/>
      <c r="J211" s="79">
        <f t="shared" si="7"/>
        <v>17</v>
      </c>
    </row>
    <row r="212" spans="1:10" x14ac:dyDescent="0.25">
      <c r="A212" s="79">
        <f t="shared" si="6"/>
        <v>18</v>
      </c>
      <c r="B212" s="161" t="s">
        <v>341</v>
      </c>
      <c r="D212" s="86"/>
      <c r="E212" s="86"/>
      <c r="F212" s="86"/>
      <c r="G212" s="190">
        <f>G200</f>
        <v>0</v>
      </c>
      <c r="H212" s="190"/>
      <c r="I212" s="163" t="s">
        <v>356</v>
      </c>
      <c r="J212" s="79">
        <f t="shared" si="7"/>
        <v>18</v>
      </c>
    </row>
    <row r="213" spans="1:10" x14ac:dyDescent="0.25">
      <c r="A213" s="79">
        <f t="shared" si="6"/>
        <v>19</v>
      </c>
      <c r="B213" s="161" t="s">
        <v>357</v>
      </c>
      <c r="D213" s="86"/>
      <c r="E213" s="86"/>
      <c r="F213" s="86"/>
      <c r="G213" s="227">
        <f>G202</f>
        <v>0</v>
      </c>
      <c r="H213" s="227"/>
      <c r="I213" s="163" t="s">
        <v>358</v>
      </c>
      <c r="J213" s="79">
        <f t="shared" si="7"/>
        <v>19</v>
      </c>
    </row>
    <row r="214" spans="1:10" x14ac:dyDescent="0.25">
      <c r="A214" s="79">
        <f t="shared" si="6"/>
        <v>20</v>
      </c>
      <c r="B214" s="161" t="s">
        <v>395</v>
      </c>
      <c r="D214" s="86"/>
      <c r="E214" s="86"/>
      <c r="F214" s="86"/>
      <c r="G214" s="227">
        <f>G203</f>
        <v>0</v>
      </c>
      <c r="H214" s="227"/>
      <c r="I214" s="163" t="s">
        <v>360</v>
      </c>
      <c r="J214" s="79">
        <f t="shared" si="7"/>
        <v>20</v>
      </c>
    </row>
    <row r="215" spans="1:10" x14ac:dyDescent="0.25">
      <c r="A215" s="79">
        <f t="shared" si="6"/>
        <v>21</v>
      </c>
      <c r="B215" s="161" t="s">
        <v>361</v>
      </c>
      <c r="D215" s="86"/>
      <c r="E215" s="86"/>
      <c r="F215" s="86"/>
      <c r="G215" s="229">
        <f>G206</f>
        <v>0</v>
      </c>
      <c r="H215" s="229"/>
      <c r="I215" s="163" t="s">
        <v>362</v>
      </c>
      <c r="J215" s="79">
        <f t="shared" si="7"/>
        <v>21</v>
      </c>
    </row>
    <row r="216" spans="1:10" x14ac:dyDescent="0.25">
      <c r="A216" s="79">
        <f t="shared" si="6"/>
        <v>22</v>
      </c>
      <c r="B216" s="161" t="s">
        <v>363</v>
      </c>
      <c r="D216" s="86"/>
      <c r="E216" s="86"/>
      <c r="F216" s="86"/>
      <c r="G216" s="244" t="str">
        <f>G138</f>
        <v>8.84%</v>
      </c>
      <c r="H216" s="86"/>
      <c r="I216" s="163" t="s">
        <v>396</v>
      </c>
      <c r="J216" s="79">
        <f t="shared" si="7"/>
        <v>22</v>
      </c>
    </row>
    <row r="217" spans="1:10" x14ac:dyDescent="0.25">
      <c r="A217" s="79">
        <f t="shared" si="6"/>
        <v>23</v>
      </c>
      <c r="B217" s="162"/>
      <c r="D217" s="86"/>
      <c r="E217" s="86"/>
      <c r="F217" s="86"/>
      <c r="G217" s="230"/>
      <c r="H217" s="230"/>
      <c r="I217" s="226"/>
      <c r="J217" s="79">
        <f t="shared" si="7"/>
        <v>23</v>
      </c>
    </row>
    <row r="218" spans="1:10" x14ac:dyDescent="0.25">
      <c r="A218" s="79">
        <f t="shared" si="6"/>
        <v>24</v>
      </c>
      <c r="B218" s="161" t="s">
        <v>366</v>
      </c>
      <c r="C218" s="79"/>
      <c r="D218" s="79"/>
      <c r="E218" s="86"/>
      <c r="F218" s="86"/>
      <c r="G218" s="231">
        <f>IFERROR(((G212)+(G213/G214)+G206)*G216/(1-G216),0)</f>
        <v>0</v>
      </c>
      <c r="H218" s="238"/>
      <c r="I218" s="163" t="s">
        <v>367</v>
      </c>
      <c r="J218" s="79">
        <f t="shared" si="7"/>
        <v>24</v>
      </c>
    </row>
    <row r="219" spans="1:10" x14ac:dyDescent="0.25">
      <c r="A219" s="79">
        <f t="shared" si="6"/>
        <v>25</v>
      </c>
      <c r="B219" s="222" t="s">
        <v>368</v>
      </c>
      <c r="D219" s="222"/>
      <c r="G219" s="79"/>
      <c r="H219" s="79"/>
      <c r="I219" s="163"/>
      <c r="J219" s="79">
        <f t="shared" si="7"/>
        <v>25</v>
      </c>
    </row>
    <row r="220" spans="1:10" x14ac:dyDescent="0.25">
      <c r="A220" s="79">
        <f t="shared" si="6"/>
        <v>26</v>
      </c>
      <c r="G220" s="79"/>
      <c r="H220" s="79"/>
      <c r="I220" s="163"/>
      <c r="J220" s="79">
        <f t="shared" si="7"/>
        <v>26</v>
      </c>
    </row>
    <row r="221" spans="1:10" x14ac:dyDescent="0.25">
      <c r="A221" s="79">
        <f t="shared" si="6"/>
        <v>27</v>
      </c>
      <c r="B221" s="166" t="s">
        <v>369</v>
      </c>
      <c r="G221" s="220">
        <f>G218+G206</f>
        <v>0</v>
      </c>
      <c r="H221" s="220"/>
      <c r="I221" s="163" t="s">
        <v>370</v>
      </c>
      <c r="J221" s="79">
        <f t="shared" si="7"/>
        <v>27</v>
      </c>
    </row>
    <row r="222" spans="1:10" x14ac:dyDescent="0.25">
      <c r="A222" s="79">
        <f t="shared" si="6"/>
        <v>28</v>
      </c>
      <c r="G222" s="79"/>
      <c r="H222" s="79"/>
      <c r="I222" s="163"/>
      <c r="J222" s="79">
        <f t="shared" si="7"/>
        <v>28</v>
      </c>
    </row>
    <row r="223" spans="1:10" x14ac:dyDescent="0.25">
      <c r="A223" s="79">
        <f t="shared" si="6"/>
        <v>29</v>
      </c>
      <c r="B223" s="166" t="s">
        <v>397</v>
      </c>
      <c r="G223" s="245">
        <f>G87</f>
        <v>1.7368511652018213E-2</v>
      </c>
      <c r="H223" s="86"/>
      <c r="I223" s="163" t="s">
        <v>398</v>
      </c>
      <c r="J223" s="79">
        <f t="shared" si="7"/>
        <v>29</v>
      </c>
    </row>
    <row r="224" spans="1:10" x14ac:dyDescent="0.25">
      <c r="A224" s="79">
        <f t="shared" si="6"/>
        <v>30</v>
      </c>
      <c r="G224" s="79"/>
      <c r="H224" s="79"/>
      <c r="I224" s="163"/>
      <c r="J224" s="79">
        <f t="shared" si="7"/>
        <v>30</v>
      </c>
    </row>
    <row r="225" spans="1:10" ht="19.5" thickBot="1" x14ac:dyDescent="0.3">
      <c r="A225" s="79">
        <f t="shared" si="6"/>
        <v>31</v>
      </c>
      <c r="B225" s="166" t="s">
        <v>399</v>
      </c>
      <c r="G225" s="246">
        <f>G221+G223</f>
        <v>1.7368511652018213E-2</v>
      </c>
      <c r="H225" s="247"/>
      <c r="I225" s="163" t="s">
        <v>374</v>
      </c>
      <c r="J225" s="79">
        <f t="shared" si="7"/>
        <v>31</v>
      </c>
    </row>
    <row r="226" spans="1:10" ht="17.25" thickTop="1" thickBot="1" x14ac:dyDescent="0.3">
      <c r="A226" s="185">
        <f t="shared" si="6"/>
        <v>32</v>
      </c>
      <c r="B226" s="204"/>
      <c r="C226" s="186"/>
      <c r="D226" s="186"/>
      <c r="E226" s="186"/>
      <c r="F226" s="186"/>
      <c r="G226" s="248"/>
      <c r="H226" s="248"/>
      <c r="I226" s="187"/>
      <c r="J226" s="185">
        <f t="shared" si="7"/>
        <v>32</v>
      </c>
    </row>
    <row r="227" spans="1:10" x14ac:dyDescent="0.25">
      <c r="A227" s="79">
        <f t="shared" si="6"/>
        <v>33</v>
      </c>
      <c r="B227" s="166"/>
      <c r="G227" s="247"/>
      <c r="H227" s="247"/>
      <c r="I227" s="163"/>
      <c r="J227" s="79">
        <f t="shared" si="7"/>
        <v>33</v>
      </c>
    </row>
    <row r="228" spans="1:10" ht="18.75" x14ac:dyDescent="0.25">
      <c r="A228" s="79">
        <f t="shared" si="6"/>
        <v>34</v>
      </c>
      <c r="B228" s="166" t="s">
        <v>375</v>
      </c>
      <c r="E228" s="86"/>
      <c r="F228" s="86"/>
      <c r="G228" s="209"/>
      <c r="H228" s="209"/>
      <c r="I228" s="163"/>
      <c r="J228" s="79">
        <f t="shared" si="7"/>
        <v>34</v>
      </c>
    </row>
    <row r="229" spans="1:10" x14ac:dyDescent="0.25">
      <c r="A229" s="79">
        <f t="shared" si="6"/>
        <v>35</v>
      </c>
      <c r="B229" s="210"/>
      <c r="E229" s="86"/>
      <c r="F229" s="86"/>
      <c r="G229" s="209"/>
      <c r="H229" s="209"/>
      <c r="I229" s="163"/>
      <c r="J229" s="79">
        <f t="shared" si="7"/>
        <v>35</v>
      </c>
    </row>
    <row r="230" spans="1:10" x14ac:dyDescent="0.25">
      <c r="A230" s="79">
        <f t="shared" si="6"/>
        <v>36</v>
      </c>
      <c r="B230" s="166" t="s">
        <v>339</v>
      </c>
      <c r="E230" s="86"/>
      <c r="F230" s="86"/>
      <c r="G230" s="209"/>
      <c r="H230" s="209"/>
      <c r="I230" s="163"/>
      <c r="J230" s="79">
        <f t="shared" si="7"/>
        <v>36</v>
      </c>
    </row>
    <row r="231" spans="1:10" x14ac:dyDescent="0.25">
      <c r="A231" s="79">
        <f t="shared" si="6"/>
        <v>37</v>
      </c>
      <c r="B231" s="86"/>
      <c r="C231" s="86"/>
      <c r="D231" s="86"/>
      <c r="E231" s="86"/>
      <c r="F231" s="86"/>
      <c r="G231" s="209"/>
      <c r="H231" s="209"/>
      <c r="I231" s="163"/>
      <c r="J231" s="79">
        <f t="shared" si="7"/>
        <v>37</v>
      </c>
    </row>
    <row r="232" spans="1:10" x14ac:dyDescent="0.25">
      <c r="A232" s="79">
        <f t="shared" si="6"/>
        <v>38</v>
      </c>
      <c r="B232" s="211" t="s">
        <v>340</v>
      </c>
      <c r="C232" s="86"/>
      <c r="D232" s="86"/>
      <c r="E232" s="86"/>
      <c r="F232" s="86"/>
      <c r="G232" s="209"/>
      <c r="H232" s="209"/>
      <c r="I232" s="212"/>
      <c r="J232" s="79">
        <f t="shared" si="7"/>
        <v>38</v>
      </c>
    </row>
    <row r="233" spans="1:10" x14ac:dyDescent="0.25">
      <c r="A233" s="79">
        <f t="shared" si="6"/>
        <v>39</v>
      </c>
      <c r="B233" s="161" t="s">
        <v>376</v>
      </c>
      <c r="D233" s="86"/>
      <c r="E233" s="86"/>
      <c r="F233" s="86"/>
      <c r="G233" s="213">
        <f>G102</f>
        <v>0</v>
      </c>
      <c r="H233" s="86"/>
      <c r="I233" s="163" t="s">
        <v>400</v>
      </c>
      <c r="J233" s="79">
        <f t="shared" si="7"/>
        <v>39</v>
      </c>
    </row>
    <row r="234" spans="1:10" x14ac:dyDescent="0.25">
      <c r="A234" s="79">
        <f t="shared" si="6"/>
        <v>40</v>
      </c>
      <c r="B234" s="161" t="s">
        <v>343</v>
      </c>
      <c r="D234" s="86"/>
      <c r="E234" s="86"/>
      <c r="F234" s="86"/>
      <c r="G234" s="236">
        <v>0</v>
      </c>
      <c r="H234" s="86"/>
      <c r="I234" s="163" t="s">
        <v>389</v>
      </c>
      <c r="J234" s="79">
        <f t="shared" si="7"/>
        <v>40</v>
      </c>
    </row>
    <row r="235" spans="1:10" x14ac:dyDescent="0.25">
      <c r="A235" s="79">
        <f t="shared" si="6"/>
        <v>41</v>
      </c>
      <c r="B235" s="161" t="s">
        <v>345</v>
      </c>
      <c r="D235" s="86"/>
      <c r="E235" s="86"/>
      <c r="F235" s="86"/>
      <c r="G235" s="215">
        <v>0</v>
      </c>
      <c r="H235" s="86"/>
      <c r="I235" s="203"/>
      <c r="J235" s="79">
        <f t="shared" si="7"/>
        <v>41</v>
      </c>
    </row>
    <row r="236" spans="1:10" x14ac:dyDescent="0.25">
      <c r="A236" s="79">
        <f t="shared" si="6"/>
        <v>42</v>
      </c>
      <c r="B236" s="161" t="s">
        <v>401</v>
      </c>
      <c r="D236" s="86"/>
      <c r="E236" s="86"/>
      <c r="F236" s="86"/>
      <c r="G236" s="214">
        <v>0</v>
      </c>
      <c r="H236" s="86"/>
      <c r="I236" s="163" t="s">
        <v>391</v>
      </c>
      <c r="J236" s="79">
        <f t="shared" si="7"/>
        <v>42</v>
      </c>
    </row>
    <row r="237" spans="1:10" x14ac:dyDescent="0.25">
      <c r="A237" s="79">
        <f t="shared" si="6"/>
        <v>43</v>
      </c>
      <c r="B237" s="161" t="s">
        <v>349</v>
      </c>
      <c r="D237" s="86"/>
      <c r="E237" s="86"/>
      <c r="F237" s="86"/>
      <c r="G237" s="243" t="str">
        <f>G159</f>
        <v>21%</v>
      </c>
      <c r="H237" s="86"/>
      <c r="I237" s="163" t="s">
        <v>392</v>
      </c>
      <c r="J237" s="79">
        <f t="shared" si="7"/>
        <v>43</v>
      </c>
    </row>
    <row r="238" spans="1:10" x14ac:dyDescent="0.25">
      <c r="A238" s="79">
        <f t="shared" si="6"/>
        <v>44</v>
      </c>
      <c r="G238" s="79"/>
      <c r="H238" s="79"/>
      <c r="J238" s="79">
        <f t="shared" si="7"/>
        <v>44</v>
      </c>
    </row>
    <row r="239" spans="1:10" x14ac:dyDescent="0.25">
      <c r="A239" s="79">
        <f t="shared" si="6"/>
        <v>45</v>
      </c>
      <c r="B239" s="161" t="s">
        <v>352</v>
      </c>
      <c r="D239" s="86"/>
      <c r="E239" s="86"/>
      <c r="F239" s="86"/>
      <c r="G239" s="220">
        <f>IFERROR((((G233)+(G235/G236))*G237-(G234/G236))/(1-G237),0)</f>
        <v>0</v>
      </c>
      <c r="H239" s="220"/>
      <c r="I239" s="163" t="s">
        <v>394</v>
      </c>
      <c r="J239" s="79">
        <f t="shared" si="7"/>
        <v>45</v>
      </c>
    </row>
    <row r="240" spans="1:10" x14ac:dyDescent="0.25">
      <c r="A240" s="79">
        <f t="shared" si="6"/>
        <v>46</v>
      </c>
      <c r="B240" s="222" t="s">
        <v>354</v>
      </c>
      <c r="D240" s="222"/>
      <c r="G240" s="200"/>
      <c r="H240" s="200"/>
      <c r="J240" s="79">
        <f t="shared" si="7"/>
        <v>46</v>
      </c>
    </row>
    <row r="241" spans="1:10" x14ac:dyDescent="0.25">
      <c r="A241" s="79">
        <f t="shared" si="6"/>
        <v>47</v>
      </c>
      <c r="G241" s="79"/>
      <c r="H241" s="79"/>
      <c r="J241" s="79">
        <f t="shared" si="7"/>
        <v>47</v>
      </c>
    </row>
    <row r="242" spans="1:10" x14ac:dyDescent="0.25">
      <c r="A242" s="79">
        <f t="shared" si="6"/>
        <v>48</v>
      </c>
      <c r="B242" s="166" t="s">
        <v>355</v>
      </c>
      <c r="C242" s="86"/>
      <c r="D242" s="86"/>
      <c r="E242" s="86"/>
      <c r="F242" s="86"/>
      <c r="G242" s="223"/>
      <c r="H242" s="223"/>
      <c r="I242" s="224"/>
      <c r="J242" s="79">
        <f t="shared" si="7"/>
        <v>48</v>
      </c>
    </row>
    <row r="243" spans="1:10" x14ac:dyDescent="0.25">
      <c r="A243" s="79">
        <f t="shared" si="6"/>
        <v>49</v>
      </c>
      <c r="B243" s="81"/>
      <c r="C243" s="86"/>
      <c r="D243" s="86"/>
      <c r="E243" s="86"/>
      <c r="F243" s="86"/>
      <c r="G243" s="223"/>
      <c r="H243" s="223"/>
      <c r="I243" s="212"/>
      <c r="J243" s="79">
        <f t="shared" si="7"/>
        <v>49</v>
      </c>
    </row>
    <row r="244" spans="1:10" x14ac:dyDescent="0.25">
      <c r="A244" s="79">
        <f t="shared" si="6"/>
        <v>50</v>
      </c>
      <c r="B244" s="211" t="s">
        <v>340</v>
      </c>
      <c r="C244" s="86"/>
      <c r="D244" s="86"/>
      <c r="E244" s="86"/>
      <c r="F244" s="86"/>
      <c r="G244" s="223"/>
      <c r="H244" s="223"/>
      <c r="I244" s="212"/>
      <c r="J244" s="79">
        <f t="shared" si="7"/>
        <v>50</v>
      </c>
    </row>
    <row r="245" spans="1:10" x14ac:dyDescent="0.25">
      <c r="A245" s="79">
        <f t="shared" si="6"/>
        <v>51</v>
      </c>
      <c r="B245" s="161" t="s">
        <v>376</v>
      </c>
      <c r="D245" s="86"/>
      <c r="E245" s="86"/>
      <c r="F245" s="86"/>
      <c r="G245" s="190">
        <f>G233</f>
        <v>0</v>
      </c>
      <c r="H245" s="190"/>
      <c r="I245" s="163" t="s">
        <v>378</v>
      </c>
      <c r="J245" s="79">
        <f t="shared" si="7"/>
        <v>51</v>
      </c>
    </row>
    <row r="246" spans="1:10" x14ac:dyDescent="0.25">
      <c r="A246" s="79">
        <f t="shared" si="6"/>
        <v>52</v>
      </c>
      <c r="B246" s="161" t="s">
        <v>357</v>
      </c>
      <c r="D246" s="86"/>
      <c r="E246" s="86"/>
      <c r="F246" s="86"/>
      <c r="G246" s="227">
        <f>G235</f>
        <v>0</v>
      </c>
      <c r="H246" s="227"/>
      <c r="I246" s="163" t="s">
        <v>379</v>
      </c>
      <c r="J246" s="79">
        <f t="shared" si="7"/>
        <v>52</v>
      </c>
    </row>
    <row r="247" spans="1:10" x14ac:dyDescent="0.25">
      <c r="A247" s="79">
        <f t="shared" si="6"/>
        <v>53</v>
      </c>
      <c r="B247" s="161" t="s">
        <v>402</v>
      </c>
      <c r="D247" s="86"/>
      <c r="E247" s="86"/>
      <c r="F247" s="86"/>
      <c r="G247" s="227">
        <f>G236</f>
        <v>0</v>
      </c>
      <c r="H247" s="227"/>
      <c r="I247" s="163" t="s">
        <v>380</v>
      </c>
      <c r="J247" s="79">
        <f t="shared" si="7"/>
        <v>53</v>
      </c>
    </row>
    <row r="248" spans="1:10" x14ac:dyDescent="0.25">
      <c r="A248" s="79">
        <f t="shared" si="6"/>
        <v>54</v>
      </c>
      <c r="B248" s="161" t="s">
        <v>361</v>
      </c>
      <c r="D248" s="86"/>
      <c r="E248" s="86"/>
      <c r="F248" s="86"/>
      <c r="G248" s="229">
        <f>G239</f>
        <v>0</v>
      </c>
      <c r="H248" s="229"/>
      <c r="I248" s="163" t="s">
        <v>381</v>
      </c>
      <c r="J248" s="79">
        <f t="shared" si="7"/>
        <v>54</v>
      </c>
    </row>
    <row r="249" spans="1:10" x14ac:dyDescent="0.25">
      <c r="A249" s="79">
        <f t="shared" si="6"/>
        <v>55</v>
      </c>
      <c r="B249" s="161" t="s">
        <v>363</v>
      </c>
      <c r="D249" s="86"/>
      <c r="E249" s="86"/>
      <c r="F249" s="86"/>
      <c r="G249" s="244" t="str">
        <f>G171</f>
        <v>8.84%</v>
      </c>
      <c r="H249" s="86"/>
      <c r="I249" s="163" t="s">
        <v>403</v>
      </c>
      <c r="J249" s="79">
        <f t="shared" si="7"/>
        <v>55</v>
      </c>
    </row>
    <row r="250" spans="1:10" x14ac:dyDescent="0.25">
      <c r="A250" s="79">
        <f t="shared" si="6"/>
        <v>56</v>
      </c>
      <c r="B250" s="162"/>
      <c r="D250" s="86"/>
      <c r="E250" s="86"/>
      <c r="F250" s="86"/>
      <c r="G250" s="230"/>
      <c r="H250" s="230"/>
      <c r="I250" s="226"/>
      <c r="J250" s="79">
        <f t="shared" si="7"/>
        <v>56</v>
      </c>
    </row>
    <row r="251" spans="1:10" x14ac:dyDescent="0.25">
      <c r="A251" s="79">
        <f t="shared" si="6"/>
        <v>57</v>
      </c>
      <c r="B251" s="161" t="s">
        <v>366</v>
      </c>
      <c r="C251" s="79"/>
      <c r="D251" s="79"/>
      <c r="E251" s="86"/>
      <c r="F251" s="86"/>
      <c r="G251" s="231">
        <f>IFERROR(((G245)+(G246/G247)+G239)*G249/(1-G249),0)</f>
        <v>0</v>
      </c>
      <c r="H251" s="238"/>
      <c r="I251" s="163" t="s">
        <v>367</v>
      </c>
      <c r="J251" s="79">
        <f t="shared" si="7"/>
        <v>57</v>
      </c>
    </row>
    <row r="252" spans="1:10" x14ac:dyDescent="0.25">
      <c r="A252" s="79">
        <f t="shared" si="6"/>
        <v>58</v>
      </c>
      <c r="B252" s="222" t="s">
        <v>368</v>
      </c>
      <c r="D252" s="222"/>
      <c r="G252" s="79"/>
      <c r="H252" s="79"/>
      <c r="I252" s="163"/>
      <c r="J252" s="79">
        <f t="shared" si="7"/>
        <v>58</v>
      </c>
    </row>
    <row r="253" spans="1:10" x14ac:dyDescent="0.25">
      <c r="A253" s="79">
        <f t="shared" si="6"/>
        <v>59</v>
      </c>
      <c r="G253" s="79"/>
      <c r="H253" s="79"/>
      <c r="I253" s="163"/>
      <c r="J253" s="79">
        <f t="shared" si="7"/>
        <v>59</v>
      </c>
    </row>
    <row r="254" spans="1:10" x14ac:dyDescent="0.25">
      <c r="A254" s="79">
        <f t="shared" si="6"/>
        <v>60</v>
      </c>
      <c r="B254" s="166" t="s">
        <v>369</v>
      </c>
      <c r="G254" s="220">
        <f>G251+G239</f>
        <v>0</v>
      </c>
      <c r="H254" s="220"/>
      <c r="I254" s="163" t="s">
        <v>382</v>
      </c>
      <c r="J254" s="79">
        <f t="shared" si="7"/>
        <v>60</v>
      </c>
    </row>
    <row r="255" spans="1:10" x14ac:dyDescent="0.25">
      <c r="A255" s="79">
        <f t="shared" si="6"/>
        <v>61</v>
      </c>
      <c r="G255" s="79"/>
      <c r="H255" s="79"/>
      <c r="I255" s="163"/>
      <c r="J255" s="79">
        <f t="shared" si="7"/>
        <v>61</v>
      </c>
    </row>
    <row r="256" spans="1:10" x14ac:dyDescent="0.25">
      <c r="A256" s="79">
        <f t="shared" si="6"/>
        <v>62</v>
      </c>
      <c r="B256" s="166" t="s">
        <v>383</v>
      </c>
      <c r="G256" s="245">
        <f>G100</f>
        <v>0</v>
      </c>
      <c r="H256" s="86"/>
      <c r="I256" s="163" t="s">
        <v>404</v>
      </c>
      <c r="J256" s="79">
        <f t="shared" si="7"/>
        <v>62</v>
      </c>
    </row>
    <row r="257" spans="1:10" x14ac:dyDescent="0.25">
      <c r="A257" s="79">
        <f t="shared" si="6"/>
        <v>63</v>
      </c>
      <c r="G257" s="79"/>
      <c r="H257" s="79"/>
      <c r="I257" s="163"/>
      <c r="J257" s="79">
        <f t="shared" si="7"/>
        <v>63</v>
      </c>
    </row>
    <row r="258" spans="1:10" ht="19.5" thickBot="1" x14ac:dyDescent="0.3">
      <c r="A258" s="79">
        <f t="shared" si="6"/>
        <v>64</v>
      </c>
      <c r="B258" s="166" t="s">
        <v>385</v>
      </c>
      <c r="G258" s="246">
        <f>G254+G256</f>
        <v>0</v>
      </c>
      <c r="H258" s="247"/>
      <c r="I258" s="163" t="s">
        <v>386</v>
      </c>
      <c r="J258" s="79">
        <f t="shared" si="7"/>
        <v>64</v>
      </c>
    </row>
    <row r="259" spans="1:10" ht="16.5" thickTop="1" x14ac:dyDescent="0.25">
      <c r="A259" s="249"/>
      <c r="B259" s="202"/>
      <c r="C259" s="202"/>
      <c r="D259" s="202"/>
      <c r="E259" s="202"/>
      <c r="F259" s="202"/>
      <c r="G259" s="202"/>
      <c r="H259" s="202"/>
      <c r="I259" s="250"/>
      <c r="J259" s="202"/>
    </row>
    <row r="260" spans="1:10" ht="18.75" x14ac:dyDescent="0.25">
      <c r="A260" s="201">
        <v>1</v>
      </c>
      <c r="B260" s="161" t="s">
        <v>405</v>
      </c>
      <c r="C260" s="202"/>
      <c r="D260" s="202"/>
      <c r="E260" s="202"/>
      <c r="F260" s="202"/>
      <c r="G260" s="202"/>
      <c r="H260" s="202"/>
      <c r="I260" s="250"/>
      <c r="J260" s="202"/>
    </row>
    <row r="261" spans="1:10" x14ac:dyDescent="0.25">
      <c r="A261" s="249"/>
      <c r="B261" s="202"/>
      <c r="C261" s="202"/>
      <c r="D261" s="202"/>
      <c r="E261" s="202"/>
      <c r="F261" s="202"/>
      <c r="G261" s="202"/>
      <c r="H261" s="202"/>
      <c r="I261" s="250"/>
      <c r="J261" s="202"/>
    </row>
    <row r="262" spans="1:10" ht="18.75" x14ac:dyDescent="0.25">
      <c r="A262" s="201"/>
    </row>
  </sheetData>
  <mergeCells count="20">
    <mergeCell ref="B189:I189"/>
    <mergeCell ref="B190:I190"/>
    <mergeCell ref="B110:I110"/>
    <mergeCell ref="B111:I111"/>
    <mergeCell ref="B112:I112"/>
    <mergeCell ref="B186:I186"/>
    <mergeCell ref="B187:I187"/>
    <mergeCell ref="B188:I188"/>
    <mergeCell ref="B109:I109"/>
    <mergeCell ref="B2:I2"/>
    <mergeCell ref="B3:I3"/>
    <mergeCell ref="B4:I4"/>
    <mergeCell ref="B5:I5"/>
    <mergeCell ref="B6:I6"/>
    <mergeCell ref="B70:I70"/>
    <mergeCell ref="B71:I71"/>
    <mergeCell ref="B72:I72"/>
    <mergeCell ref="B73:I73"/>
    <mergeCell ref="B74:I74"/>
    <mergeCell ref="B108:I108"/>
  </mergeCells>
  <printOptions horizontalCentered="1"/>
  <pageMargins left="0.25" right="0.25" top="0.5" bottom="0.5" header="0.35" footer="0.25"/>
  <pageSetup scale="53" orientation="portrait" r:id="rId1"/>
  <headerFooter scaleWithDoc="0" alignWithMargins="0">
    <oddHeader>&amp;C&amp;"Times New Roman,Bold"&amp;7REVISED</oddHeader>
    <oddFooter>&amp;L&amp;A&amp;CPage 5.&amp;P&amp;R&amp;F</oddFooter>
  </headerFooter>
  <rowBreaks count="3" manualBreakCount="3">
    <brk id="68" max="16383" man="1"/>
    <brk id="106" max="16383" man="1"/>
    <brk id="184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2AE04-7B54-4C65-BE4E-8EA61BD0DEAA}">
  <dimension ref="A1:L262"/>
  <sheetViews>
    <sheetView view="pageLayout" topLeftCell="A107" zoomScaleNormal="80" workbookViewId="0">
      <selection activeCell="B108" sqref="B108:I108"/>
    </sheetView>
  </sheetViews>
  <sheetFormatPr defaultColWidth="8.85546875" defaultRowHeight="15.75" x14ac:dyDescent="0.25"/>
  <cols>
    <col min="1" max="1" width="5.140625" style="79" customWidth="1"/>
    <col min="2" max="2" width="55.42578125" style="161" customWidth="1"/>
    <col min="3" max="3" width="18.140625" style="161" customWidth="1"/>
    <col min="4" max="5" width="15.5703125" style="161" customWidth="1"/>
    <col min="6" max="6" width="1.5703125" style="161" customWidth="1"/>
    <col min="7" max="7" width="18.140625" style="161" customWidth="1"/>
    <col min="8" max="8" width="1.5703125" style="161" customWidth="1"/>
    <col min="9" max="9" width="48.140625" style="207" customWidth="1"/>
    <col min="10" max="10" width="5.140625" style="161" customWidth="1"/>
    <col min="11" max="11" width="16.140625" style="161" bestFit="1" customWidth="1"/>
    <col min="12" max="12" width="10.42578125" style="161" bestFit="1" customWidth="1"/>
    <col min="13" max="16384" width="8.85546875" style="161"/>
  </cols>
  <sheetData>
    <row r="1" spans="1:10" x14ac:dyDescent="0.25">
      <c r="A1" s="303" t="s">
        <v>415</v>
      </c>
    </row>
    <row r="2" spans="1:10" x14ac:dyDescent="0.25">
      <c r="I2" s="28"/>
    </row>
    <row r="3" spans="1:10" x14ac:dyDescent="0.25">
      <c r="B3" s="347" t="s">
        <v>126</v>
      </c>
      <c r="C3" s="347"/>
      <c r="D3" s="347"/>
      <c r="E3" s="347"/>
      <c r="F3" s="347"/>
      <c r="G3" s="347"/>
      <c r="H3" s="347"/>
      <c r="I3" s="347"/>
      <c r="J3" s="79"/>
    </row>
    <row r="4" spans="1:10" x14ac:dyDescent="0.25">
      <c r="B4" s="347" t="s">
        <v>243</v>
      </c>
      <c r="C4" s="347"/>
      <c r="D4" s="347"/>
      <c r="E4" s="347"/>
      <c r="F4" s="347"/>
      <c r="G4" s="347"/>
      <c r="H4" s="347"/>
      <c r="I4" s="347"/>
      <c r="J4" s="79"/>
    </row>
    <row r="5" spans="1:10" x14ac:dyDescent="0.25">
      <c r="B5" s="347" t="s">
        <v>244</v>
      </c>
      <c r="C5" s="347"/>
      <c r="D5" s="347"/>
      <c r="E5" s="347"/>
      <c r="F5" s="347"/>
      <c r="G5" s="347"/>
      <c r="H5" s="347"/>
      <c r="I5" s="347"/>
      <c r="J5" s="79"/>
    </row>
    <row r="6" spans="1:10" x14ac:dyDescent="0.25">
      <c r="B6" s="348" t="s">
        <v>245</v>
      </c>
      <c r="C6" s="348"/>
      <c r="D6" s="348"/>
      <c r="E6" s="348"/>
      <c r="F6" s="348"/>
      <c r="G6" s="348"/>
      <c r="H6" s="348"/>
      <c r="I6" s="348"/>
      <c r="J6" s="79"/>
    </row>
    <row r="7" spans="1:10" x14ac:dyDescent="0.25">
      <c r="B7" s="349" t="s">
        <v>2</v>
      </c>
      <c r="C7" s="350"/>
      <c r="D7" s="350"/>
      <c r="E7" s="350"/>
      <c r="F7" s="350"/>
      <c r="G7" s="350"/>
      <c r="H7" s="350"/>
      <c r="I7" s="350"/>
      <c r="J7" s="79"/>
    </row>
    <row r="8" spans="1:10" x14ac:dyDescent="0.25">
      <c r="B8" s="79"/>
      <c r="C8" s="79"/>
      <c r="D8" s="79"/>
      <c r="E8" s="79"/>
      <c r="F8" s="79"/>
      <c r="G8" s="79"/>
      <c r="H8" s="79"/>
      <c r="I8" s="163"/>
      <c r="J8" s="79"/>
    </row>
    <row r="9" spans="1:10" x14ac:dyDescent="0.25">
      <c r="A9" s="79" t="s">
        <v>3</v>
      </c>
      <c r="B9" s="86"/>
      <c r="C9" s="86"/>
      <c r="D9" s="86"/>
      <c r="E9" s="79" t="s">
        <v>246</v>
      </c>
      <c r="F9" s="86"/>
      <c r="G9" s="86"/>
      <c r="H9" s="86"/>
      <c r="I9" s="163"/>
      <c r="J9" s="79" t="s">
        <v>3</v>
      </c>
    </row>
    <row r="10" spans="1:10" x14ac:dyDescent="0.25">
      <c r="A10" s="80" t="s">
        <v>7</v>
      </c>
      <c r="B10" s="79"/>
      <c r="C10" s="79"/>
      <c r="D10" s="79"/>
      <c r="E10" s="80" t="s">
        <v>247</v>
      </c>
      <c r="F10" s="79"/>
      <c r="G10" s="164" t="s">
        <v>5</v>
      </c>
      <c r="H10" s="86"/>
      <c r="I10" s="165" t="s">
        <v>6</v>
      </c>
      <c r="J10" s="80" t="s">
        <v>7</v>
      </c>
    </row>
    <row r="11" spans="1:10" x14ac:dyDescent="0.25">
      <c r="A11" s="79">
        <v>1</v>
      </c>
      <c r="B11" s="166" t="s">
        <v>248</v>
      </c>
      <c r="I11" s="163"/>
      <c r="J11" s="79">
        <f>A11</f>
        <v>1</v>
      </c>
    </row>
    <row r="12" spans="1:10" x14ac:dyDescent="0.25">
      <c r="A12" s="79">
        <f>A11+1</f>
        <v>2</v>
      </c>
      <c r="B12" s="161" t="s">
        <v>249</v>
      </c>
      <c r="E12" s="79" t="s">
        <v>250</v>
      </c>
      <c r="F12" s="84"/>
      <c r="G12" s="167">
        <v>6053573</v>
      </c>
      <c r="H12" s="86"/>
      <c r="I12" s="168"/>
      <c r="J12" s="79">
        <f>J11+1</f>
        <v>2</v>
      </c>
    </row>
    <row r="13" spans="1:10" x14ac:dyDescent="0.25">
      <c r="A13" s="79">
        <f t="shared" ref="A13:A52" si="0">A12+1</f>
        <v>3</v>
      </c>
      <c r="B13" s="161" t="s">
        <v>251</v>
      </c>
      <c r="E13" s="79" t="s">
        <v>252</v>
      </c>
      <c r="F13" s="84"/>
      <c r="G13" s="169">
        <v>0</v>
      </c>
      <c r="H13" s="86"/>
      <c r="I13" s="168"/>
      <c r="J13" s="79">
        <f t="shared" ref="J13:J52" si="1">J12+1</f>
        <v>3</v>
      </c>
    </row>
    <row r="14" spans="1:10" x14ac:dyDescent="0.25">
      <c r="A14" s="79">
        <f t="shared" si="0"/>
        <v>4</v>
      </c>
      <c r="B14" s="161" t="s">
        <v>253</v>
      </c>
      <c r="E14" s="79" t="s">
        <v>254</v>
      </c>
      <c r="F14" s="84"/>
      <c r="G14" s="170">
        <v>0</v>
      </c>
      <c r="H14" s="86"/>
      <c r="I14" s="168"/>
      <c r="J14" s="79">
        <f t="shared" si="1"/>
        <v>4</v>
      </c>
    </row>
    <row r="15" spans="1:10" x14ac:dyDescent="0.25">
      <c r="A15" s="79">
        <f t="shared" si="0"/>
        <v>5</v>
      </c>
      <c r="B15" s="161" t="s">
        <v>255</v>
      </c>
      <c r="E15" s="79" t="s">
        <v>256</v>
      </c>
      <c r="F15" s="84"/>
      <c r="G15" s="170">
        <v>0</v>
      </c>
      <c r="H15" s="86"/>
      <c r="I15" s="168"/>
      <c r="J15" s="79">
        <f t="shared" si="1"/>
        <v>5</v>
      </c>
    </row>
    <row r="16" spans="1:10" x14ac:dyDescent="0.25">
      <c r="A16" s="79">
        <f t="shared" si="0"/>
        <v>6</v>
      </c>
      <c r="B16" s="161" t="s">
        <v>257</v>
      </c>
      <c r="E16" s="79" t="s">
        <v>258</v>
      </c>
      <c r="F16" s="84"/>
      <c r="G16" s="171">
        <v>-13172.642</v>
      </c>
      <c r="H16" s="86"/>
      <c r="I16" s="168"/>
      <c r="J16" s="79">
        <f t="shared" si="1"/>
        <v>6</v>
      </c>
    </row>
    <row r="17" spans="1:10" x14ac:dyDescent="0.25">
      <c r="A17" s="79">
        <f t="shared" si="0"/>
        <v>7</v>
      </c>
      <c r="B17" s="161" t="s">
        <v>259</v>
      </c>
      <c r="G17" s="172">
        <f>SUM(G12:G16)</f>
        <v>6040400.358</v>
      </c>
      <c r="H17" s="173"/>
      <c r="I17" s="163" t="s">
        <v>260</v>
      </c>
      <c r="J17" s="79">
        <f t="shared" si="1"/>
        <v>7</v>
      </c>
    </row>
    <row r="18" spans="1:10" x14ac:dyDescent="0.25">
      <c r="A18" s="79">
        <f t="shared" si="0"/>
        <v>8</v>
      </c>
      <c r="I18" s="163"/>
      <c r="J18" s="79">
        <f t="shared" si="1"/>
        <v>8</v>
      </c>
    </row>
    <row r="19" spans="1:10" x14ac:dyDescent="0.25">
      <c r="A19" s="79">
        <f t="shared" si="0"/>
        <v>9</v>
      </c>
      <c r="B19" s="166" t="s">
        <v>261</v>
      </c>
      <c r="G19" s="174"/>
      <c r="H19" s="174"/>
      <c r="I19" s="163"/>
      <c r="J19" s="79">
        <f t="shared" si="1"/>
        <v>9</v>
      </c>
    </row>
    <row r="20" spans="1:10" x14ac:dyDescent="0.25">
      <c r="A20" s="79">
        <f t="shared" si="0"/>
        <v>10</v>
      </c>
      <c r="B20" s="161" t="s">
        <v>262</v>
      </c>
      <c r="E20" s="79" t="s">
        <v>263</v>
      </c>
      <c r="F20" s="84"/>
      <c r="G20" s="167">
        <v>233778.584</v>
      </c>
      <c r="H20" s="86"/>
      <c r="I20" s="175"/>
      <c r="J20" s="79">
        <f t="shared" si="1"/>
        <v>10</v>
      </c>
    </row>
    <row r="21" spans="1:10" x14ac:dyDescent="0.25">
      <c r="A21" s="79">
        <f t="shared" si="0"/>
        <v>11</v>
      </c>
      <c r="B21" s="161" t="s">
        <v>264</v>
      </c>
      <c r="E21" s="79" t="s">
        <v>265</v>
      </c>
      <c r="F21" s="84"/>
      <c r="G21" s="169">
        <v>4107.085</v>
      </c>
      <c r="H21" s="86"/>
      <c r="I21" s="175"/>
      <c r="J21" s="79">
        <f t="shared" si="1"/>
        <v>11</v>
      </c>
    </row>
    <row r="22" spans="1:10" x14ac:dyDescent="0.25">
      <c r="A22" s="79">
        <f t="shared" si="0"/>
        <v>12</v>
      </c>
      <c r="B22" s="161" t="s">
        <v>266</v>
      </c>
      <c r="E22" s="79" t="s">
        <v>267</v>
      </c>
      <c r="F22" s="84"/>
      <c r="G22" s="169">
        <v>1449.7840000000001</v>
      </c>
      <c r="H22" s="86"/>
      <c r="I22" s="175"/>
      <c r="J22" s="79">
        <f t="shared" si="1"/>
        <v>12</v>
      </c>
    </row>
    <row r="23" spans="1:10" ht="16.5" customHeight="1" x14ac:dyDescent="0.25">
      <c r="A23" s="79">
        <f t="shared" si="0"/>
        <v>13</v>
      </c>
      <c r="B23" s="161" t="s">
        <v>268</v>
      </c>
      <c r="E23" s="79" t="s">
        <v>269</v>
      </c>
      <c r="F23" s="84"/>
      <c r="G23" s="169">
        <v>0</v>
      </c>
      <c r="H23" s="86"/>
      <c r="I23" s="175"/>
      <c r="J23" s="79">
        <f t="shared" si="1"/>
        <v>13</v>
      </c>
    </row>
    <row r="24" spans="1:10" x14ac:dyDescent="0.25">
      <c r="A24" s="79">
        <f t="shared" si="0"/>
        <v>14</v>
      </c>
      <c r="B24" s="161" t="s">
        <v>270</v>
      </c>
      <c r="E24" s="79" t="s">
        <v>271</v>
      </c>
      <c r="F24" s="84"/>
      <c r="G24" s="171">
        <v>0</v>
      </c>
      <c r="H24" s="86"/>
      <c r="I24" s="175"/>
      <c r="J24" s="79">
        <f t="shared" si="1"/>
        <v>14</v>
      </c>
    </row>
    <row r="25" spans="1:10" x14ac:dyDescent="0.25">
      <c r="A25" s="79">
        <f t="shared" si="0"/>
        <v>15</v>
      </c>
      <c r="B25" s="161" t="s">
        <v>272</v>
      </c>
      <c r="G25" s="176">
        <f>SUM(G20:G24)</f>
        <v>239335.45300000001</v>
      </c>
      <c r="H25" s="177"/>
      <c r="I25" s="163" t="s">
        <v>273</v>
      </c>
      <c r="J25" s="79">
        <f t="shared" si="1"/>
        <v>15</v>
      </c>
    </row>
    <row r="26" spans="1:10" x14ac:dyDescent="0.25">
      <c r="A26" s="79">
        <f t="shared" si="0"/>
        <v>16</v>
      </c>
      <c r="I26" s="163"/>
      <c r="J26" s="79">
        <f t="shared" si="1"/>
        <v>16</v>
      </c>
    </row>
    <row r="27" spans="1:10" ht="16.5" thickBot="1" x14ac:dyDescent="0.3">
      <c r="A27" s="79">
        <f t="shared" si="0"/>
        <v>17</v>
      </c>
      <c r="B27" s="166" t="s">
        <v>274</v>
      </c>
      <c r="G27" s="178">
        <f>G25/G17</f>
        <v>3.9622448648295373E-2</v>
      </c>
      <c r="H27" s="179"/>
      <c r="I27" s="163" t="s">
        <v>275</v>
      </c>
      <c r="J27" s="79">
        <f t="shared" si="1"/>
        <v>17</v>
      </c>
    </row>
    <row r="28" spans="1:10" ht="16.5" thickTop="1" x14ac:dyDescent="0.25">
      <c r="A28" s="79">
        <f t="shared" si="0"/>
        <v>18</v>
      </c>
      <c r="I28" s="163"/>
      <c r="J28" s="79">
        <f t="shared" si="1"/>
        <v>18</v>
      </c>
    </row>
    <row r="29" spans="1:10" x14ac:dyDescent="0.25">
      <c r="A29" s="79">
        <f t="shared" si="0"/>
        <v>19</v>
      </c>
      <c r="B29" s="166" t="s">
        <v>276</v>
      </c>
      <c r="I29" s="163"/>
      <c r="J29" s="79">
        <f t="shared" si="1"/>
        <v>19</v>
      </c>
    </row>
    <row r="30" spans="1:10" x14ac:dyDescent="0.25">
      <c r="A30" s="79">
        <f t="shared" si="0"/>
        <v>20</v>
      </c>
      <c r="B30" s="161" t="s">
        <v>277</v>
      </c>
      <c r="E30" s="79" t="s">
        <v>278</v>
      </c>
      <c r="F30" s="84"/>
      <c r="G30" s="167">
        <v>0</v>
      </c>
      <c r="H30" s="86"/>
      <c r="I30" s="175"/>
      <c r="J30" s="79">
        <f t="shared" si="1"/>
        <v>20</v>
      </c>
    </row>
    <row r="31" spans="1:10" x14ac:dyDescent="0.25">
      <c r="A31" s="79">
        <f t="shared" si="0"/>
        <v>21</v>
      </c>
      <c r="B31" s="161" t="s">
        <v>279</v>
      </c>
      <c r="E31" s="79" t="s">
        <v>280</v>
      </c>
      <c r="F31" s="84"/>
      <c r="G31" s="180">
        <v>0</v>
      </c>
      <c r="H31" s="86"/>
      <c r="I31" s="175"/>
      <c r="J31" s="79">
        <f t="shared" si="1"/>
        <v>21</v>
      </c>
    </row>
    <row r="32" spans="1:10" ht="16.5" thickBot="1" x14ac:dyDescent="0.3">
      <c r="A32" s="79">
        <f t="shared" si="0"/>
        <v>22</v>
      </c>
      <c r="B32" s="161" t="s">
        <v>281</v>
      </c>
      <c r="G32" s="178">
        <f>IFERROR((G31/G30),0)</f>
        <v>0</v>
      </c>
      <c r="H32" s="179"/>
      <c r="I32" s="163" t="s">
        <v>282</v>
      </c>
      <c r="J32" s="79">
        <f t="shared" si="1"/>
        <v>22</v>
      </c>
    </row>
    <row r="33" spans="1:11" ht="16.5" thickTop="1" x14ac:dyDescent="0.25">
      <c r="A33" s="79">
        <f t="shared" si="0"/>
        <v>23</v>
      </c>
      <c r="I33" s="163"/>
      <c r="J33" s="79">
        <f t="shared" si="1"/>
        <v>23</v>
      </c>
    </row>
    <row r="34" spans="1:11" x14ac:dyDescent="0.25">
      <c r="A34" s="79">
        <f t="shared" si="0"/>
        <v>24</v>
      </c>
      <c r="B34" s="166" t="s">
        <v>283</v>
      </c>
      <c r="I34" s="163"/>
      <c r="J34" s="79">
        <f t="shared" si="1"/>
        <v>24</v>
      </c>
    </row>
    <row r="35" spans="1:11" x14ac:dyDescent="0.25">
      <c r="A35" s="79">
        <f t="shared" si="0"/>
        <v>25</v>
      </c>
      <c r="B35" s="161" t="s">
        <v>284</v>
      </c>
      <c r="E35" s="79" t="s">
        <v>285</v>
      </c>
      <c r="F35" s="84"/>
      <c r="G35" s="167">
        <v>7729413.6809999999</v>
      </c>
      <c r="H35" s="86"/>
      <c r="I35" s="175"/>
      <c r="J35" s="79">
        <f t="shared" si="1"/>
        <v>25</v>
      </c>
      <c r="K35" s="181"/>
    </row>
    <row r="36" spans="1:11" x14ac:dyDescent="0.25">
      <c r="A36" s="79">
        <f t="shared" si="0"/>
        <v>26</v>
      </c>
      <c r="B36" s="161" t="s">
        <v>286</v>
      </c>
      <c r="E36" s="79" t="s">
        <v>278</v>
      </c>
      <c r="G36" s="182">
        <f>-G30</f>
        <v>0</v>
      </c>
      <c r="H36" s="182"/>
      <c r="I36" s="163" t="s">
        <v>287</v>
      </c>
      <c r="J36" s="79">
        <f t="shared" si="1"/>
        <v>26</v>
      </c>
    </row>
    <row r="37" spans="1:11" x14ac:dyDescent="0.25">
      <c r="A37" s="79">
        <f t="shared" si="0"/>
        <v>27</v>
      </c>
      <c r="B37" s="161" t="s">
        <v>288</v>
      </c>
      <c r="E37" s="79" t="s">
        <v>289</v>
      </c>
      <c r="G37" s="170">
        <v>0</v>
      </c>
      <c r="H37" s="86"/>
      <c r="I37" s="175"/>
      <c r="J37" s="79">
        <f t="shared" si="1"/>
        <v>27</v>
      </c>
    </row>
    <row r="38" spans="1:11" x14ac:dyDescent="0.25">
      <c r="A38" s="79">
        <f t="shared" si="0"/>
        <v>28</v>
      </c>
      <c r="B38" s="161" t="s">
        <v>290</v>
      </c>
      <c r="E38" s="79" t="s">
        <v>291</v>
      </c>
      <c r="G38" s="170">
        <v>10034.102000000001</v>
      </c>
      <c r="H38" s="86"/>
      <c r="I38" s="175"/>
      <c r="J38" s="79">
        <f t="shared" si="1"/>
        <v>28</v>
      </c>
    </row>
    <row r="39" spans="1:11" ht="16.5" thickBot="1" x14ac:dyDescent="0.3">
      <c r="A39" s="79">
        <f t="shared" si="0"/>
        <v>29</v>
      </c>
      <c r="B39" s="161" t="s">
        <v>292</v>
      </c>
      <c r="G39" s="183">
        <f>SUM(G35:G38)</f>
        <v>7739447.7829999998</v>
      </c>
      <c r="H39" s="184"/>
      <c r="I39" s="163" t="s">
        <v>293</v>
      </c>
      <c r="J39" s="79">
        <f t="shared" si="1"/>
        <v>29</v>
      </c>
    </row>
    <row r="40" spans="1:11" ht="17.25" thickTop="1" thickBot="1" x14ac:dyDescent="0.3">
      <c r="A40" s="185">
        <f t="shared" si="0"/>
        <v>30</v>
      </c>
      <c r="B40" s="186"/>
      <c r="C40" s="186"/>
      <c r="D40" s="186"/>
      <c r="E40" s="186"/>
      <c r="F40" s="186"/>
      <c r="G40" s="186"/>
      <c r="H40" s="186"/>
      <c r="I40" s="187"/>
      <c r="J40" s="185">
        <f t="shared" si="1"/>
        <v>30</v>
      </c>
    </row>
    <row r="41" spans="1:11" x14ac:dyDescent="0.25">
      <c r="A41" s="79">
        <f>A40+1</f>
        <v>31</v>
      </c>
      <c r="I41" s="163"/>
      <c r="J41" s="79">
        <f>J40+1</f>
        <v>31</v>
      </c>
    </row>
    <row r="42" spans="1:11" ht="16.5" thickBot="1" x14ac:dyDescent="0.3">
      <c r="A42" s="79">
        <f>A41+1</f>
        <v>32</v>
      </c>
      <c r="B42" s="166" t="s">
        <v>294</v>
      </c>
      <c r="G42" s="188">
        <v>0.10100000000000001</v>
      </c>
      <c r="H42" s="86"/>
      <c r="I42" s="163" t="s">
        <v>295</v>
      </c>
      <c r="J42" s="79">
        <f>J41+1</f>
        <v>32</v>
      </c>
    </row>
    <row r="43" spans="1:11" ht="16.5" thickTop="1" x14ac:dyDescent="0.25">
      <c r="A43" s="79">
        <f t="shared" si="0"/>
        <v>33</v>
      </c>
      <c r="C43" s="82" t="s">
        <v>296</v>
      </c>
      <c r="D43" s="82" t="s">
        <v>297</v>
      </c>
      <c r="E43" s="82" t="s">
        <v>298</v>
      </c>
      <c r="F43" s="82"/>
      <c r="G43" s="82" t="s">
        <v>299</v>
      </c>
      <c r="H43" s="82"/>
      <c r="I43" s="163"/>
      <c r="J43" s="79">
        <f t="shared" si="1"/>
        <v>33</v>
      </c>
    </row>
    <row r="44" spans="1:11" x14ac:dyDescent="0.25">
      <c r="A44" s="79">
        <f t="shared" si="0"/>
        <v>34</v>
      </c>
      <c r="D44" s="79" t="s">
        <v>300</v>
      </c>
      <c r="E44" s="79" t="s">
        <v>301</v>
      </c>
      <c r="F44" s="79"/>
      <c r="G44" s="79" t="s">
        <v>302</v>
      </c>
      <c r="H44" s="79"/>
      <c r="I44" s="163"/>
      <c r="J44" s="79">
        <f t="shared" si="1"/>
        <v>34</v>
      </c>
    </row>
    <row r="45" spans="1:11" ht="18.75" x14ac:dyDescent="0.25">
      <c r="A45" s="79">
        <f t="shared" si="0"/>
        <v>35</v>
      </c>
      <c r="B45" s="166" t="s">
        <v>303</v>
      </c>
      <c r="C45" s="80" t="s">
        <v>304</v>
      </c>
      <c r="D45" s="80" t="s">
        <v>305</v>
      </c>
      <c r="E45" s="80" t="s">
        <v>306</v>
      </c>
      <c r="F45" s="80"/>
      <c r="G45" s="80" t="s">
        <v>307</v>
      </c>
      <c r="H45" s="79"/>
      <c r="I45" s="163"/>
      <c r="J45" s="79">
        <f t="shared" si="1"/>
        <v>35</v>
      </c>
    </row>
    <row r="46" spans="1:11" x14ac:dyDescent="0.25">
      <c r="A46" s="79">
        <f t="shared" si="0"/>
        <v>36</v>
      </c>
      <c r="I46" s="163"/>
      <c r="J46" s="79">
        <f t="shared" si="1"/>
        <v>36</v>
      </c>
    </row>
    <row r="47" spans="1:11" x14ac:dyDescent="0.25">
      <c r="A47" s="79">
        <f t="shared" si="0"/>
        <v>37</v>
      </c>
      <c r="B47" s="161" t="s">
        <v>308</v>
      </c>
      <c r="C47" s="189">
        <f>G17</f>
        <v>6040400.358</v>
      </c>
      <c r="D47" s="190">
        <f>C47/C$50</f>
        <v>0.43835028486472494</v>
      </c>
      <c r="E47" s="191">
        <f>G27</f>
        <v>3.9622448648295373E-2</v>
      </c>
      <c r="G47" s="192">
        <f>D47*E47</f>
        <v>1.7368511652018213E-2</v>
      </c>
      <c r="H47" s="192"/>
      <c r="I47" s="163" t="s">
        <v>309</v>
      </c>
      <c r="J47" s="79">
        <f t="shared" si="1"/>
        <v>37</v>
      </c>
    </row>
    <row r="48" spans="1:11" x14ac:dyDescent="0.25">
      <c r="A48" s="79">
        <f t="shared" si="0"/>
        <v>38</v>
      </c>
      <c r="B48" s="161" t="s">
        <v>310</v>
      </c>
      <c r="C48" s="193">
        <f>G30</f>
        <v>0</v>
      </c>
      <c r="D48" s="190">
        <f>C48/C$50</f>
        <v>0</v>
      </c>
      <c r="E48" s="191">
        <f>G32</f>
        <v>0</v>
      </c>
      <c r="G48" s="192">
        <f>D48*E48</f>
        <v>0</v>
      </c>
      <c r="H48" s="192"/>
      <c r="I48" s="163" t="s">
        <v>311</v>
      </c>
      <c r="J48" s="79">
        <f t="shared" si="1"/>
        <v>38</v>
      </c>
    </row>
    <row r="49" spans="1:10" x14ac:dyDescent="0.25">
      <c r="A49" s="79">
        <f t="shared" si="0"/>
        <v>39</v>
      </c>
      <c r="B49" s="161" t="s">
        <v>312</v>
      </c>
      <c r="C49" s="193">
        <f>G39</f>
        <v>7739447.7829999998</v>
      </c>
      <c r="D49" s="194">
        <f>C49/C$50</f>
        <v>0.56164971513527517</v>
      </c>
      <c r="E49" s="195">
        <f>G42</f>
        <v>0.10100000000000001</v>
      </c>
      <c r="G49" s="196">
        <f>D49*E49</f>
        <v>5.6726621228662795E-2</v>
      </c>
      <c r="H49" s="179"/>
      <c r="I49" s="163" t="s">
        <v>313</v>
      </c>
      <c r="J49" s="79">
        <f t="shared" si="1"/>
        <v>39</v>
      </c>
    </row>
    <row r="50" spans="1:10" ht="16.5" thickBot="1" x14ac:dyDescent="0.3">
      <c r="A50" s="79">
        <f t="shared" si="0"/>
        <v>40</v>
      </c>
      <c r="B50" s="161" t="s">
        <v>314</v>
      </c>
      <c r="C50" s="197">
        <f>SUM(C47:C49)</f>
        <v>13779848.140999999</v>
      </c>
      <c r="D50" s="198">
        <f>SUM(D47:D49)</f>
        <v>1</v>
      </c>
      <c r="G50" s="178">
        <f>SUM(G47:G49)</f>
        <v>7.4095132880681008E-2</v>
      </c>
      <c r="H50" s="179"/>
      <c r="I50" s="163" t="s">
        <v>315</v>
      </c>
      <c r="J50" s="79">
        <f t="shared" si="1"/>
        <v>40</v>
      </c>
    </row>
    <row r="51" spans="1:10" ht="16.5" thickTop="1" x14ac:dyDescent="0.25">
      <c r="A51" s="79">
        <f t="shared" si="0"/>
        <v>41</v>
      </c>
      <c r="I51" s="163"/>
      <c r="J51" s="79">
        <f t="shared" si="1"/>
        <v>41</v>
      </c>
    </row>
    <row r="52" spans="1:10" ht="16.5" thickBot="1" x14ac:dyDescent="0.3">
      <c r="A52" s="79">
        <f t="shared" si="0"/>
        <v>42</v>
      </c>
      <c r="B52" s="166" t="s">
        <v>316</v>
      </c>
      <c r="G52" s="178">
        <f>G48+G49</f>
        <v>5.6726621228662795E-2</v>
      </c>
      <c r="H52" s="179"/>
      <c r="I52" s="163" t="s">
        <v>317</v>
      </c>
      <c r="J52" s="79">
        <f t="shared" si="1"/>
        <v>42</v>
      </c>
    </row>
    <row r="53" spans="1:10" ht="17.25" thickTop="1" thickBot="1" x14ac:dyDescent="0.3">
      <c r="A53" s="185">
        <f>A52+1</f>
        <v>43</v>
      </c>
      <c r="B53" s="186"/>
      <c r="C53" s="186"/>
      <c r="D53" s="186"/>
      <c r="E53" s="186"/>
      <c r="F53" s="186"/>
      <c r="G53" s="186"/>
      <c r="H53" s="186"/>
      <c r="I53" s="187"/>
      <c r="J53" s="185">
        <f>J52+1</f>
        <v>43</v>
      </c>
    </row>
    <row r="54" spans="1:10" x14ac:dyDescent="0.25">
      <c r="A54" s="79">
        <f t="shared" ref="A54:A102" si="2">A53+1</f>
        <v>44</v>
      </c>
      <c r="I54" s="163"/>
      <c r="J54" s="79">
        <f t="shared" ref="J54:J102" si="3">J53+1</f>
        <v>44</v>
      </c>
    </row>
    <row r="55" spans="1:10" ht="16.5" thickBot="1" x14ac:dyDescent="0.3">
      <c r="A55" s="79">
        <f>A54+1</f>
        <v>45</v>
      </c>
      <c r="B55" s="166" t="s">
        <v>318</v>
      </c>
      <c r="G55" s="188">
        <v>5.0000000000000001E-3</v>
      </c>
      <c r="I55" s="163" t="s">
        <v>319</v>
      </c>
      <c r="J55" s="79">
        <f>J54+1</f>
        <v>45</v>
      </c>
    </row>
    <row r="56" spans="1:10" ht="16.5" thickTop="1" x14ac:dyDescent="0.25">
      <c r="A56" s="79">
        <f t="shared" si="2"/>
        <v>46</v>
      </c>
      <c r="C56" s="82" t="s">
        <v>296</v>
      </c>
      <c r="D56" s="82" t="s">
        <v>297</v>
      </c>
      <c r="E56" s="82" t="s">
        <v>298</v>
      </c>
      <c r="F56" s="82"/>
      <c r="G56" s="82" t="s">
        <v>299</v>
      </c>
      <c r="I56" s="163"/>
      <c r="J56" s="79">
        <f t="shared" si="3"/>
        <v>46</v>
      </c>
    </row>
    <row r="57" spans="1:10" x14ac:dyDescent="0.25">
      <c r="A57" s="79">
        <f t="shared" si="2"/>
        <v>47</v>
      </c>
      <c r="D57" s="79" t="s">
        <v>300</v>
      </c>
      <c r="E57" s="79" t="s">
        <v>301</v>
      </c>
      <c r="F57" s="79"/>
      <c r="G57" s="79" t="s">
        <v>302</v>
      </c>
      <c r="I57" s="163"/>
      <c r="J57" s="79">
        <f t="shared" si="3"/>
        <v>47</v>
      </c>
    </row>
    <row r="58" spans="1:10" ht="18.75" x14ac:dyDescent="0.25">
      <c r="A58" s="79">
        <f t="shared" si="2"/>
        <v>48</v>
      </c>
      <c r="B58" s="166" t="s">
        <v>303</v>
      </c>
      <c r="C58" s="80" t="s">
        <v>304</v>
      </c>
      <c r="D58" s="80" t="s">
        <v>305</v>
      </c>
      <c r="E58" s="80" t="s">
        <v>306</v>
      </c>
      <c r="F58" s="80"/>
      <c r="G58" s="80" t="s">
        <v>307</v>
      </c>
      <c r="I58" s="163"/>
      <c r="J58" s="79">
        <f t="shared" si="3"/>
        <v>48</v>
      </c>
    </row>
    <row r="59" spans="1:10" x14ac:dyDescent="0.25">
      <c r="A59" s="79">
        <f t="shared" si="2"/>
        <v>49</v>
      </c>
      <c r="I59" s="163"/>
      <c r="J59" s="79">
        <f t="shared" si="3"/>
        <v>49</v>
      </c>
    </row>
    <row r="60" spans="1:10" x14ac:dyDescent="0.25">
      <c r="A60" s="79">
        <f t="shared" si="2"/>
        <v>50</v>
      </c>
      <c r="B60" s="161" t="s">
        <v>308</v>
      </c>
      <c r="C60" s="189">
        <f>G17</f>
        <v>6040400.358</v>
      </c>
      <c r="D60" s="190">
        <f>C60/C$63</f>
        <v>0.43835028486472494</v>
      </c>
      <c r="E60" s="199">
        <v>0</v>
      </c>
      <c r="G60" s="192">
        <f>D60*E60</f>
        <v>0</v>
      </c>
      <c r="I60" s="163" t="s">
        <v>320</v>
      </c>
      <c r="J60" s="79">
        <f t="shared" si="3"/>
        <v>50</v>
      </c>
    </row>
    <row r="61" spans="1:10" x14ac:dyDescent="0.25">
      <c r="A61" s="79">
        <f t="shared" si="2"/>
        <v>51</v>
      </c>
      <c r="B61" s="161" t="s">
        <v>310</v>
      </c>
      <c r="C61" s="193">
        <f>G30</f>
        <v>0</v>
      </c>
      <c r="D61" s="190">
        <f>C61/C$63</f>
        <v>0</v>
      </c>
      <c r="E61" s="199">
        <v>0</v>
      </c>
      <c r="G61" s="192">
        <f>D61*E61</f>
        <v>0</v>
      </c>
      <c r="I61" s="163" t="s">
        <v>320</v>
      </c>
      <c r="J61" s="79">
        <f t="shared" si="3"/>
        <v>51</v>
      </c>
    </row>
    <row r="62" spans="1:10" x14ac:dyDescent="0.25">
      <c r="A62" s="79">
        <f t="shared" si="2"/>
        <v>52</v>
      </c>
      <c r="B62" s="161" t="s">
        <v>312</v>
      </c>
      <c r="C62" s="193">
        <f>G39</f>
        <v>7739447.7829999998</v>
      </c>
      <c r="D62" s="194">
        <f>C62/C$63</f>
        <v>0.56164971513527517</v>
      </c>
      <c r="E62" s="195">
        <f>G55</f>
        <v>5.0000000000000001E-3</v>
      </c>
      <c r="G62" s="196">
        <f>D62*E62</f>
        <v>2.8082485756763761E-3</v>
      </c>
      <c r="I62" s="163" t="s">
        <v>321</v>
      </c>
      <c r="J62" s="79">
        <f t="shared" si="3"/>
        <v>52</v>
      </c>
    </row>
    <row r="63" spans="1:10" ht="16.5" thickBot="1" x14ac:dyDescent="0.3">
      <c r="A63" s="79">
        <f t="shared" si="2"/>
        <v>53</v>
      </c>
      <c r="B63" s="161" t="s">
        <v>314</v>
      </c>
      <c r="C63" s="197">
        <f>SUM(C60:C62)</f>
        <v>13779848.140999999</v>
      </c>
      <c r="D63" s="198">
        <f>SUM(D60:D62)</f>
        <v>1</v>
      </c>
      <c r="G63" s="178">
        <f>SUM(G60:G62)</f>
        <v>2.8082485756763761E-3</v>
      </c>
      <c r="I63" s="163" t="s">
        <v>322</v>
      </c>
      <c r="J63" s="79">
        <f t="shared" si="3"/>
        <v>53</v>
      </c>
    </row>
    <row r="64" spans="1:10" ht="16.5" thickTop="1" x14ac:dyDescent="0.25">
      <c r="A64" s="79">
        <f t="shared" si="2"/>
        <v>54</v>
      </c>
      <c r="I64" s="163"/>
      <c r="J64" s="79">
        <f t="shared" si="3"/>
        <v>54</v>
      </c>
    </row>
    <row r="65" spans="1:10" ht="16.5" thickBot="1" x14ac:dyDescent="0.3">
      <c r="A65" s="79">
        <f t="shared" si="2"/>
        <v>55</v>
      </c>
      <c r="B65" s="166" t="s">
        <v>323</v>
      </c>
      <c r="G65" s="198">
        <f>G62</f>
        <v>2.8082485756763761E-3</v>
      </c>
      <c r="I65" s="163" t="s">
        <v>324</v>
      </c>
      <c r="J65" s="79">
        <f t="shared" si="3"/>
        <v>55</v>
      </c>
    </row>
    <row r="66" spans="1:10" ht="16.5" thickTop="1" x14ac:dyDescent="0.25">
      <c r="B66" s="166"/>
      <c r="G66" s="200"/>
      <c r="I66" s="163"/>
      <c r="J66" s="79"/>
    </row>
    <row r="67" spans="1:10" ht="18.75" x14ac:dyDescent="0.25">
      <c r="A67" s="201">
        <v>1</v>
      </c>
      <c r="B67" s="161" t="s">
        <v>325</v>
      </c>
      <c r="G67" s="200"/>
      <c r="I67" s="163"/>
      <c r="J67" s="79"/>
    </row>
    <row r="68" spans="1:10" x14ac:dyDescent="0.25">
      <c r="B68" s="166"/>
      <c r="G68" s="200"/>
      <c r="I68" s="163"/>
      <c r="J68" s="79"/>
    </row>
    <row r="69" spans="1:10" x14ac:dyDescent="0.25">
      <c r="B69" s="166"/>
      <c r="G69" s="200"/>
      <c r="I69" s="28"/>
      <c r="J69" s="79"/>
    </row>
    <row r="70" spans="1:10" x14ac:dyDescent="0.25">
      <c r="B70" s="347" t="s">
        <v>126</v>
      </c>
      <c r="C70" s="347"/>
      <c r="D70" s="347"/>
      <c r="E70" s="347"/>
      <c r="F70" s="347"/>
      <c r="G70" s="347"/>
      <c r="H70" s="347"/>
      <c r="I70" s="347"/>
      <c r="J70" s="79"/>
    </row>
    <row r="71" spans="1:10" x14ac:dyDescent="0.25">
      <c r="B71" s="347" t="s">
        <v>243</v>
      </c>
      <c r="C71" s="347"/>
      <c r="D71" s="347"/>
      <c r="E71" s="347"/>
      <c r="F71" s="347"/>
      <c r="G71" s="347"/>
      <c r="H71" s="347"/>
      <c r="I71" s="347"/>
      <c r="J71" s="79"/>
    </row>
    <row r="72" spans="1:10" x14ac:dyDescent="0.25">
      <c r="B72" s="347" t="s">
        <v>244</v>
      </c>
      <c r="C72" s="347"/>
      <c r="D72" s="347"/>
      <c r="E72" s="347"/>
      <c r="F72" s="347"/>
      <c r="G72" s="347"/>
      <c r="H72" s="347"/>
      <c r="I72" s="347"/>
      <c r="J72" s="79"/>
    </row>
    <row r="73" spans="1:10" x14ac:dyDescent="0.25">
      <c r="B73" s="348" t="str">
        <f>B6</f>
        <v>Base Period &amp; True-Up Period 12 - Months Ending December 31, 2020</v>
      </c>
      <c r="C73" s="348"/>
      <c r="D73" s="348"/>
      <c r="E73" s="348"/>
      <c r="F73" s="348"/>
      <c r="G73" s="348"/>
      <c r="H73" s="348"/>
      <c r="I73" s="348"/>
      <c r="J73" s="79"/>
    </row>
    <row r="74" spans="1:10" x14ac:dyDescent="0.25">
      <c r="B74" s="349" t="s">
        <v>2</v>
      </c>
      <c r="C74" s="350"/>
      <c r="D74" s="350"/>
      <c r="E74" s="350"/>
      <c r="F74" s="350"/>
      <c r="G74" s="350"/>
      <c r="H74" s="350"/>
      <c r="I74" s="350"/>
      <c r="J74" s="79"/>
    </row>
    <row r="75" spans="1:10" s="202" customFormat="1" x14ac:dyDescent="0.25">
      <c r="A75" s="79"/>
      <c r="B75" s="79"/>
      <c r="C75" s="79"/>
      <c r="D75" s="79"/>
      <c r="E75" s="79"/>
      <c r="F75" s="79"/>
      <c r="G75" s="79"/>
      <c r="H75" s="79"/>
      <c r="I75" s="163"/>
      <c r="J75" s="79"/>
    </row>
    <row r="76" spans="1:10" s="202" customFormat="1" x14ac:dyDescent="0.25">
      <c r="A76" s="79" t="s">
        <v>3</v>
      </c>
      <c r="B76" s="86"/>
      <c r="C76" s="86"/>
      <c r="D76" s="86"/>
      <c r="E76" s="79" t="s">
        <v>246</v>
      </c>
      <c r="F76" s="86"/>
      <c r="G76" s="86"/>
      <c r="H76" s="86"/>
      <c r="I76" s="163"/>
      <c r="J76" s="79" t="s">
        <v>3</v>
      </c>
    </row>
    <row r="77" spans="1:10" s="202" customFormat="1" x14ac:dyDescent="0.25">
      <c r="A77" s="79" t="s">
        <v>7</v>
      </c>
      <c r="B77" s="79"/>
      <c r="C77" s="79"/>
      <c r="D77" s="79"/>
      <c r="E77" s="80" t="s">
        <v>247</v>
      </c>
      <c r="F77" s="79"/>
      <c r="G77" s="164" t="s">
        <v>5</v>
      </c>
      <c r="H77" s="86"/>
      <c r="I77" s="165" t="s">
        <v>6</v>
      </c>
      <c r="J77" s="79" t="s">
        <v>7</v>
      </c>
    </row>
    <row r="78" spans="1:10" x14ac:dyDescent="0.25">
      <c r="I78" s="163"/>
      <c r="J78" s="79"/>
    </row>
    <row r="79" spans="1:10" ht="19.5" thickBot="1" x14ac:dyDescent="0.3">
      <c r="A79" s="79">
        <v>1</v>
      </c>
      <c r="B79" s="166" t="s">
        <v>326</v>
      </c>
      <c r="G79" s="188">
        <v>0</v>
      </c>
      <c r="H79" s="86"/>
      <c r="I79" s="203"/>
      <c r="J79" s="79">
        <f>A79</f>
        <v>1</v>
      </c>
    </row>
    <row r="80" spans="1:10" ht="16.5" thickTop="1" x14ac:dyDescent="0.25">
      <c r="A80" s="79">
        <f t="shared" si="2"/>
        <v>2</v>
      </c>
      <c r="C80" s="82" t="s">
        <v>296</v>
      </c>
      <c r="D80" s="82" t="s">
        <v>297</v>
      </c>
      <c r="E80" s="82" t="s">
        <v>298</v>
      </c>
      <c r="F80" s="82"/>
      <c r="G80" s="82" t="s">
        <v>299</v>
      </c>
      <c r="H80" s="82"/>
      <c r="I80" s="163"/>
      <c r="J80" s="79">
        <f t="shared" si="3"/>
        <v>2</v>
      </c>
    </row>
    <row r="81" spans="1:10" x14ac:dyDescent="0.25">
      <c r="A81" s="79">
        <f t="shared" si="2"/>
        <v>3</v>
      </c>
      <c r="D81" s="79" t="s">
        <v>300</v>
      </c>
      <c r="E81" s="79" t="s">
        <v>301</v>
      </c>
      <c r="F81" s="79"/>
      <c r="G81" s="79" t="s">
        <v>302</v>
      </c>
      <c r="H81" s="79"/>
      <c r="I81" s="163"/>
      <c r="J81" s="79">
        <f t="shared" si="3"/>
        <v>3</v>
      </c>
    </row>
    <row r="82" spans="1:10" ht="18.75" x14ac:dyDescent="0.25">
      <c r="A82" s="79">
        <f t="shared" si="2"/>
        <v>4</v>
      </c>
      <c r="B82" s="166" t="s">
        <v>327</v>
      </c>
      <c r="C82" s="80" t="s">
        <v>328</v>
      </c>
      <c r="D82" s="80" t="s">
        <v>305</v>
      </c>
      <c r="E82" s="80" t="s">
        <v>306</v>
      </c>
      <c r="F82" s="80"/>
      <c r="G82" s="80" t="s">
        <v>307</v>
      </c>
      <c r="H82" s="79"/>
      <c r="I82" s="163"/>
      <c r="J82" s="79">
        <f t="shared" si="3"/>
        <v>4</v>
      </c>
    </row>
    <row r="83" spans="1:10" x14ac:dyDescent="0.25">
      <c r="A83" s="79">
        <f t="shared" si="2"/>
        <v>5</v>
      </c>
      <c r="I83" s="163"/>
      <c r="J83" s="79">
        <f t="shared" si="3"/>
        <v>5</v>
      </c>
    </row>
    <row r="84" spans="1:10" x14ac:dyDescent="0.25">
      <c r="A84" s="79">
        <f t="shared" si="2"/>
        <v>6</v>
      </c>
      <c r="B84" s="161" t="s">
        <v>308</v>
      </c>
      <c r="C84" s="189">
        <f>G17</f>
        <v>6040400.358</v>
      </c>
      <c r="D84" s="190">
        <f>C84/C$87</f>
        <v>0.43835028486472494</v>
      </c>
      <c r="E84" s="191">
        <f>G27</f>
        <v>3.9622448648295373E-2</v>
      </c>
      <c r="G84" s="192">
        <f>D84*E84</f>
        <v>1.7368511652018213E-2</v>
      </c>
      <c r="H84" s="192"/>
      <c r="I84" s="163" t="s">
        <v>329</v>
      </c>
      <c r="J84" s="79">
        <f t="shared" si="3"/>
        <v>6</v>
      </c>
    </row>
    <row r="85" spans="1:10" x14ac:dyDescent="0.25">
      <c r="A85" s="79">
        <f t="shared" si="2"/>
        <v>7</v>
      </c>
      <c r="B85" s="161" t="s">
        <v>310</v>
      </c>
      <c r="C85" s="193">
        <f>G30</f>
        <v>0</v>
      </c>
      <c r="D85" s="190">
        <f>C85/C$87</f>
        <v>0</v>
      </c>
      <c r="E85" s="191">
        <f>G32</f>
        <v>0</v>
      </c>
      <c r="G85" s="192">
        <f>D85*E85</f>
        <v>0</v>
      </c>
      <c r="H85" s="192"/>
      <c r="I85" s="163" t="s">
        <v>330</v>
      </c>
      <c r="J85" s="79">
        <f t="shared" si="3"/>
        <v>7</v>
      </c>
    </row>
    <row r="86" spans="1:10" x14ac:dyDescent="0.25">
      <c r="A86" s="79">
        <f t="shared" si="2"/>
        <v>8</v>
      </c>
      <c r="B86" s="161" t="s">
        <v>312</v>
      </c>
      <c r="C86" s="193">
        <f>G39</f>
        <v>7739447.7829999998</v>
      </c>
      <c r="D86" s="194">
        <f>C86/C$87</f>
        <v>0.56164971513527517</v>
      </c>
      <c r="E86" s="195">
        <f>G79</f>
        <v>0</v>
      </c>
      <c r="G86" s="196">
        <f>D86*E86</f>
        <v>0</v>
      </c>
      <c r="H86" s="179"/>
      <c r="I86" s="163" t="s">
        <v>331</v>
      </c>
      <c r="J86" s="79">
        <f t="shared" si="3"/>
        <v>8</v>
      </c>
    </row>
    <row r="87" spans="1:10" ht="16.5" thickBot="1" x14ac:dyDescent="0.3">
      <c r="A87" s="79">
        <f t="shared" si="2"/>
        <v>9</v>
      </c>
      <c r="B87" s="161" t="s">
        <v>314</v>
      </c>
      <c r="C87" s="197">
        <f>SUM(C84:C86)</f>
        <v>13779848.140999999</v>
      </c>
      <c r="D87" s="198">
        <f>SUM(D84:D86)</f>
        <v>1</v>
      </c>
      <c r="G87" s="178">
        <f>SUM(G84:G86)</f>
        <v>1.7368511652018213E-2</v>
      </c>
      <c r="H87" s="179"/>
      <c r="I87" s="163" t="s">
        <v>332</v>
      </c>
      <c r="J87" s="79">
        <f t="shared" si="3"/>
        <v>9</v>
      </c>
    </row>
    <row r="88" spans="1:10" ht="16.5" thickTop="1" x14ac:dyDescent="0.25">
      <c r="A88" s="79">
        <f t="shared" si="2"/>
        <v>10</v>
      </c>
      <c r="I88" s="163"/>
      <c r="J88" s="79">
        <f t="shared" si="3"/>
        <v>10</v>
      </c>
    </row>
    <row r="89" spans="1:10" ht="16.5" thickBot="1" x14ac:dyDescent="0.3">
      <c r="A89" s="79">
        <f t="shared" si="2"/>
        <v>11</v>
      </c>
      <c r="B89" s="166" t="s">
        <v>333</v>
      </c>
      <c r="G89" s="178">
        <f>G85+G86</f>
        <v>0</v>
      </c>
      <c r="H89" s="179"/>
      <c r="I89" s="163" t="s">
        <v>334</v>
      </c>
      <c r="J89" s="79">
        <f t="shared" si="3"/>
        <v>11</v>
      </c>
    </row>
    <row r="90" spans="1:10" ht="17.25" thickTop="1" thickBot="1" x14ac:dyDescent="0.3">
      <c r="A90" s="185">
        <f t="shared" si="2"/>
        <v>12</v>
      </c>
      <c r="B90" s="204"/>
      <c r="C90" s="186"/>
      <c r="D90" s="186"/>
      <c r="E90" s="186"/>
      <c r="F90" s="186"/>
      <c r="G90" s="205"/>
      <c r="H90" s="205"/>
      <c r="I90" s="187"/>
      <c r="J90" s="185">
        <f t="shared" si="3"/>
        <v>12</v>
      </c>
    </row>
    <row r="91" spans="1:10" x14ac:dyDescent="0.25">
      <c r="A91" s="79">
        <f t="shared" si="2"/>
        <v>13</v>
      </c>
      <c r="I91" s="163"/>
      <c r="J91" s="79">
        <f t="shared" si="3"/>
        <v>13</v>
      </c>
    </row>
    <row r="92" spans="1:10" ht="16.5" thickBot="1" x14ac:dyDescent="0.3">
      <c r="A92" s="79">
        <f t="shared" si="2"/>
        <v>14</v>
      </c>
      <c r="B92" s="166" t="s">
        <v>318</v>
      </c>
      <c r="G92" s="188">
        <v>0</v>
      </c>
      <c r="I92" s="163" t="s">
        <v>319</v>
      </c>
      <c r="J92" s="79">
        <f t="shared" si="3"/>
        <v>14</v>
      </c>
    </row>
    <row r="93" spans="1:10" ht="16.5" thickTop="1" x14ac:dyDescent="0.25">
      <c r="A93" s="79">
        <f t="shared" si="2"/>
        <v>15</v>
      </c>
      <c r="C93" s="82" t="s">
        <v>296</v>
      </c>
      <c r="D93" s="82" t="s">
        <v>297</v>
      </c>
      <c r="E93" s="82" t="s">
        <v>298</v>
      </c>
      <c r="F93" s="82"/>
      <c r="G93" s="82" t="s">
        <v>299</v>
      </c>
      <c r="I93" s="163"/>
      <c r="J93" s="79">
        <f t="shared" si="3"/>
        <v>15</v>
      </c>
    </row>
    <row r="94" spans="1:10" x14ac:dyDescent="0.25">
      <c r="A94" s="79">
        <f t="shared" si="2"/>
        <v>16</v>
      </c>
      <c r="D94" s="79" t="s">
        <v>300</v>
      </c>
      <c r="E94" s="79" t="s">
        <v>301</v>
      </c>
      <c r="F94" s="79"/>
      <c r="G94" s="79" t="s">
        <v>302</v>
      </c>
      <c r="I94" s="163"/>
      <c r="J94" s="79">
        <f t="shared" si="3"/>
        <v>16</v>
      </c>
    </row>
    <row r="95" spans="1:10" ht="18.75" x14ac:dyDescent="0.25">
      <c r="A95" s="79">
        <f t="shared" si="2"/>
        <v>17</v>
      </c>
      <c r="B95" s="166" t="s">
        <v>303</v>
      </c>
      <c r="C95" s="80" t="s">
        <v>328</v>
      </c>
      <c r="D95" s="80" t="s">
        <v>305</v>
      </c>
      <c r="E95" s="80" t="s">
        <v>306</v>
      </c>
      <c r="F95" s="80"/>
      <c r="G95" s="80" t="s">
        <v>307</v>
      </c>
      <c r="I95" s="163"/>
      <c r="J95" s="79">
        <f t="shared" si="3"/>
        <v>17</v>
      </c>
    </row>
    <row r="96" spans="1:10" x14ac:dyDescent="0.25">
      <c r="A96" s="79">
        <f t="shared" si="2"/>
        <v>18</v>
      </c>
      <c r="I96" s="163"/>
      <c r="J96" s="79">
        <f t="shared" si="3"/>
        <v>18</v>
      </c>
    </row>
    <row r="97" spans="1:10" x14ac:dyDescent="0.25">
      <c r="A97" s="79">
        <f t="shared" si="2"/>
        <v>19</v>
      </c>
      <c r="B97" s="161" t="s">
        <v>308</v>
      </c>
      <c r="C97" s="189">
        <f>G17</f>
        <v>6040400.358</v>
      </c>
      <c r="D97" s="190">
        <f>C97/C$100</f>
        <v>0.43835028486472494</v>
      </c>
      <c r="E97" s="199">
        <v>0</v>
      </c>
      <c r="G97" s="192">
        <f>D97*E97</f>
        <v>0</v>
      </c>
      <c r="I97" s="163" t="s">
        <v>320</v>
      </c>
      <c r="J97" s="79">
        <f t="shared" si="3"/>
        <v>19</v>
      </c>
    </row>
    <row r="98" spans="1:10" x14ac:dyDescent="0.25">
      <c r="A98" s="79">
        <f t="shared" si="2"/>
        <v>20</v>
      </c>
      <c r="B98" s="161" t="s">
        <v>310</v>
      </c>
      <c r="C98" s="193">
        <f>G30</f>
        <v>0</v>
      </c>
      <c r="D98" s="190">
        <f>C98/C$100</f>
        <v>0</v>
      </c>
      <c r="E98" s="199">
        <v>0</v>
      </c>
      <c r="G98" s="192">
        <f>D98*E98</f>
        <v>0</v>
      </c>
      <c r="I98" s="163" t="s">
        <v>320</v>
      </c>
      <c r="J98" s="79">
        <f t="shared" si="3"/>
        <v>20</v>
      </c>
    </row>
    <row r="99" spans="1:10" x14ac:dyDescent="0.25">
      <c r="A99" s="79">
        <f t="shared" si="2"/>
        <v>21</v>
      </c>
      <c r="B99" s="161" t="s">
        <v>312</v>
      </c>
      <c r="C99" s="193">
        <f>G39</f>
        <v>7739447.7829999998</v>
      </c>
      <c r="D99" s="194">
        <f>C99/C$100</f>
        <v>0.56164971513527517</v>
      </c>
      <c r="E99" s="195">
        <f>G92</f>
        <v>0</v>
      </c>
      <c r="G99" s="196">
        <f>D99*E99</f>
        <v>0</v>
      </c>
      <c r="I99" s="163" t="s">
        <v>335</v>
      </c>
      <c r="J99" s="79">
        <f t="shared" si="3"/>
        <v>21</v>
      </c>
    </row>
    <row r="100" spans="1:10" ht="16.5" thickBot="1" x14ac:dyDescent="0.3">
      <c r="A100" s="79">
        <f t="shared" si="2"/>
        <v>22</v>
      </c>
      <c r="B100" s="161" t="s">
        <v>314</v>
      </c>
      <c r="C100" s="197">
        <f>SUM(C97:C99)</f>
        <v>13779848.140999999</v>
      </c>
      <c r="D100" s="198">
        <f>SUM(D97:D99)</f>
        <v>1</v>
      </c>
      <c r="G100" s="178">
        <f>SUM(G97:G99)</f>
        <v>0</v>
      </c>
      <c r="I100" s="163" t="s">
        <v>94</v>
      </c>
      <c r="J100" s="79">
        <f t="shared" si="3"/>
        <v>22</v>
      </c>
    </row>
    <row r="101" spans="1:10" ht="16.5" thickTop="1" x14ac:dyDescent="0.25">
      <c r="A101" s="79">
        <f t="shared" si="2"/>
        <v>23</v>
      </c>
      <c r="I101" s="163"/>
      <c r="J101" s="79">
        <f t="shared" si="3"/>
        <v>23</v>
      </c>
    </row>
    <row r="102" spans="1:10" ht="16.5" thickBot="1" x14ac:dyDescent="0.3">
      <c r="A102" s="79">
        <f t="shared" si="2"/>
        <v>24</v>
      </c>
      <c r="B102" s="166" t="s">
        <v>323</v>
      </c>
      <c r="G102" s="198">
        <f>G99</f>
        <v>0</v>
      </c>
      <c r="I102" s="163" t="s">
        <v>336</v>
      </c>
      <c r="J102" s="79">
        <f t="shared" si="3"/>
        <v>24</v>
      </c>
    </row>
    <row r="103" spans="1:10" ht="16.5" thickTop="1" x14ac:dyDescent="0.25">
      <c r="B103" s="166"/>
      <c r="G103" s="200"/>
      <c r="I103" s="163"/>
      <c r="J103" s="79"/>
    </row>
    <row r="104" spans="1:10" ht="18.75" x14ac:dyDescent="0.25">
      <c r="A104" s="201">
        <v>1</v>
      </c>
      <c r="B104" s="161" t="s">
        <v>337</v>
      </c>
      <c r="G104" s="200"/>
      <c r="I104" s="163"/>
      <c r="J104" s="79"/>
    </row>
    <row r="105" spans="1:10" ht="18.75" x14ac:dyDescent="0.25">
      <c r="A105" s="201">
        <v>2</v>
      </c>
      <c r="B105" s="161" t="s">
        <v>325</v>
      </c>
      <c r="G105" s="206"/>
      <c r="H105" s="206"/>
      <c r="J105" s="79" t="s">
        <v>15</v>
      </c>
    </row>
    <row r="106" spans="1:10" ht="18.75" x14ac:dyDescent="0.25">
      <c r="A106" s="208"/>
      <c r="B106" s="202"/>
      <c r="G106" s="206"/>
      <c r="H106" s="206"/>
      <c r="J106" s="79"/>
    </row>
    <row r="107" spans="1:10" ht="18.75" x14ac:dyDescent="0.25">
      <c r="A107" s="201"/>
      <c r="G107" s="206"/>
      <c r="H107" s="206"/>
      <c r="I107" s="28"/>
      <c r="J107" s="79"/>
    </row>
    <row r="108" spans="1:10" x14ac:dyDescent="0.25">
      <c r="B108" s="347" t="s">
        <v>126</v>
      </c>
      <c r="C108" s="347"/>
      <c r="D108" s="347"/>
      <c r="E108" s="347"/>
      <c r="F108" s="347"/>
      <c r="G108" s="347"/>
      <c r="H108" s="347"/>
      <c r="I108" s="347"/>
      <c r="J108" s="79"/>
    </row>
    <row r="109" spans="1:10" x14ac:dyDescent="0.25">
      <c r="B109" s="347" t="s">
        <v>243</v>
      </c>
      <c r="C109" s="347"/>
      <c r="D109" s="347"/>
      <c r="E109" s="347"/>
      <c r="F109" s="347"/>
      <c r="G109" s="347"/>
      <c r="H109" s="347"/>
      <c r="I109" s="347"/>
      <c r="J109" s="79"/>
    </row>
    <row r="110" spans="1:10" x14ac:dyDescent="0.25">
      <c r="B110" s="347" t="s">
        <v>244</v>
      </c>
      <c r="C110" s="347"/>
      <c r="D110" s="347"/>
      <c r="E110" s="347"/>
      <c r="F110" s="347"/>
      <c r="G110" s="347"/>
      <c r="H110" s="347"/>
      <c r="I110" s="347"/>
      <c r="J110" s="79"/>
    </row>
    <row r="111" spans="1:10" x14ac:dyDescent="0.25">
      <c r="B111" s="348" t="str">
        <f>B6</f>
        <v>Base Period &amp; True-Up Period 12 - Months Ending December 31, 2020</v>
      </c>
      <c r="C111" s="348"/>
      <c r="D111" s="348"/>
      <c r="E111" s="348"/>
      <c r="F111" s="348"/>
      <c r="G111" s="348"/>
      <c r="H111" s="348"/>
      <c r="I111" s="348"/>
      <c r="J111" s="79"/>
    </row>
    <row r="112" spans="1:10" x14ac:dyDescent="0.25">
      <c r="B112" s="349" t="s">
        <v>2</v>
      </c>
      <c r="C112" s="350"/>
      <c r="D112" s="350"/>
      <c r="E112" s="350"/>
      <c r="F112" s="350"/>
      <c r="G112" s="350"/>
      <c r="H112" s="350"/>
      <c r="I112" s="350"/>
      <c r="J112" s="79"/>
    </row>
    <row r="113" spans="1:12" x14ac:dyDescent="0.25">
      <c r="B113" s="79"/>
      <c r="C113" s="79"/>
      <c r="D113" s="79"/>
      <c r="E113" s="79"/>
      <c r="F113" s="79"/>
      <c r="G113" s="79"/>
      <c r="H113" s="79"/>
      <c r="I113" s="163"/>
      <c r="J113" s="79"/>
    </row>
    <row r="114" spans="1:12" x14ac:dyDescent="0.25">
      <c r="A114" s="79" t="s">
        <v>3</v>
      </c>
      <c r="B114" s="86"/>
      <c r="C114" s="86"/>
      <c r="D114" s="86"/>
      <c r="E114" s="86"/>
      <c r="F114" s="86"/>
      <c r="G114" s="86"/>
      <c r="H114" s="86"/>
      <c r="I114" s="163"/>
      <c r="J114" s="79" t="s">
        <v>3</v>
      </c>
    </row>
    <row r="115" spans="1:12" x14ac:dyDescent="0.25">
      <c r="A115" s="79" t="s">
        <v>7</v>
      </c>
      <c r="B115" s="79"/>
      <c r="C115" s="79"/>
      <c r="D115" s="79"/>
      <c r="E115" s="79"/>
      <c r="F115" s="79"/>
      <c r="G115" s="80" t="s">
        <v>5</v>
      </c>
      <c r="H115" s="86"/>
      <c r="I115" s="165" t="s">
        <v>6</v>
      </c>
      <c r="J115" s="79" t="s">
        <v>7</v>
      </c>
    </row>
    <row r="116" spans="1:12" x14ac:dyDescent="0.25">
      <c r="G116" s="79"/>
      <c r="H116" s="79"/>
      <c r="I116" s="163"/>
      <c r="J116" s="79"/>
    </row>
    <row r="117" spans="1:12" ht="18.75" x14ac:dyDescent="0.25">
      <c r="A117" s="79">
        <v>1</v>
      </c>
      <c r="B117" s="166" t="s">
        <v>338</v>
      </c>
      <c r="E117" s="86"/>
      <c r="F117" s="86"/>
      <c r="G117" s="209"/>
      <c r="H117" s="209"/>
      <c r="I117" s="163"/>
      <c r="J117" s="79">
        <v>1</v>
      </c>
    </row>
    <row r="118" spans="1:12" x14ac:dyDescent="0.25">
      <c r="A118" s="79">
        <f>A117+1</f>
        <v>2</v>
      </c>
      <c r="B118" s="210"/>
      <c r="E118" s="86"/>
      <c r="F118" s="86"/>
      <c r="G118" s="209"/>
      <c r="H118" s="209"/>
      <c r="I118" s="163"/>
      <c r="J118" s="79">
        <f>J117+1</f>
        <v>2</v>
      </c>
    </row>
    <row r="119" spans="1:12" x14ac:dyDescent="0.25">
      <c r="A119" s="79">
        <f>A118+1</f>
        <v>3</v>
      </c>
      <c r="B119" s="166" t="s">
        <v>339</v>
      </c>
      <c r="E119" s="86"/>
      <c r="F119" s="86"/>
      <c r="G119" s="209"/>
      <c r="H119" s="209"/>
      <c r="I119" s="163"/>
      <c r="J119" s="79">
        <f>J118+1</f>
        <v>3</v>
      </c>
    </row>
    <row r="120" spans="1:12" x14ac:dyDescent="0.25">
      <c r="A120" s="79">
        <f>A119+1</f>
        <v>4</v>
      </c>
      <c r="B120" s="86"/>
      <c r="C120" s="86"/>
      <c r="D120" s="86"/>
      <c r="E120" s="86"/>
      <c r="F120" s="86"/>
      <c r="G120" s="209"/>
      <c r="H120" s="209"/>
      <c r="I120" s="163"/>
      <c r="J120" s="79">
        <f>J119+1</f>
        <v>4</v>
      </c>
    </row>
    <row r="121" spans="1:12" x14ac:dyDescent="0.25">
      <c r="A121" s="79">
        <f t="shared" ref="A121:A180" si="4">A120+1</f>
        <v>5</v>
      </c>
      <c r="B121" s="211" t="s">
        <v>340</v>
      </c>
      <c r="C121" s="86"/>
      <c r="D121" s="86"/>
      <c r="E121" s="86"/>
      <c r="F121" s="86"/>
      <c r="G121" s="209"/>
      <c r="H121" s="209"/>
      <c r="I121" s="212"/>
      <c r="J121" s="79">
        <f t="shared" ref="J121:J180" si="5">J120+1</f>
        <v>5</v>
      </c>
    </row>
    <row r="122" spans="1:12" x14ac:dyDescent="0.25">
      <c r="A122" s="79">
        <f t="shared" si="4"/>
        <v>6</v>
      </c>
      <c r="B122" s="161" t="s">
        <v>341</v>
      </c>
      <c r="D122" s="86"/>
      <c r="E122" s="86"/>
      <c r="F122" s="86"/>
      <c r="G122" s="213">
        <f>G52</f>
        <v>5.6726621228662795E-2</v>
      </c>
      <c r="H122" s="86"/>
      <c r="I122" s="163" t="s">
        <v>342</v>
      </c>
      <c r="J122" s="79">
        <f t="shared" si="5"/>
        <v>6</v>
      </c>
      <c r="K122" s="79"/>
    </row>
    <row r="123" spans="1:12" x14ac:dyDescent="0.25">
      <c r="A123" s="79">
        <f t="shared" si="4"/>
        <v>7</v>
      </c>
      <c r="B123" s="161" t="s">
        <v>343</v>
      </c>
      <c r="D123" s="86"/>
      <c r="E123" s="86"/>
      <c r="F123" s="86"/>
      <c r="G123" s="214">
        <v>3299.4664590749462</v>
      </c>
      <c r="H123" s="12"/>
      <c r="I123" s="163" t="s">
        <v>344</v>
      </c>
      <c r="J123" s="79">
        <f t="shared" si="5"/>
        <v>7</v>
      </c>
      <c r="K123" s="79"/>
    </row>
    <row r="124" spans="1:12" x14ac:dyDescent="0.25">
      <c r="A124" s="79">
        <f t="shared" si="4"/>
        <v>8</v>
      </c>
      <c r="B124" s="161" t="s">
        <v>345</v>
      </c>
      <c r="D124" s="86"/>
      <c r="E124" s="86"/>
      <c r="F124" s="86"/>
      <c r="G124" s="215">
        <v>8011.4031624399995</v>
      </c>
      <c r="H124" s="86"/>
      <c r="I124" s="203" t="s">
        <v>346</v>
      </c>
      <c r="J124" s="79">
        <f t="shared" si="5"/>
        <v>8</v>
      </c>
      <c r="K124" s="86"/>
    </row>
    <row r="125" spans="1:12" x14ac:dyDescent="0.25">
      <c r="A125" s="79">
        <f t="shared" si="4"/>
        <v>9</v>
      </c>
      <c r="B125" s="161" t="s">
        <v>347</v>
      </c>
      <c r="D125" s="86"/>
      <c r="E125" s="216"/>
      <c r="F125" s="86"/>
      <c r="G125" s="85">
        <v>4575656.5381377088</v>
      </c>
      <c r="H125" s="12" t="s">
        <v>19</v>
      </c>
      <c r="I125" s="163" t="s">
        <v>348</v>
      </c>
      <c r="J125" s="79">
        <f t="shared" si="5"/>
        <v>9</v>
      </c>
    </row>
    <row r="126" spans="1:12" x14ac:dyDescent="0.25">
      <c r="A126" s="79">
        <f t="shared" si="4"/>
        <v>10</v>
      </c>
      <c r="B126" s="161" t="s">
        <v>349</v>
      </c>
      <c r="D126" s="217"/>
      <c r="E126" s="86"/>
      <c r="F126" s="86"/>
      <c r="G126" s="218" t="s">
        <v>350</v>
      </c>
      <c r="H126" s="86"/>
      <c r="I126" s="163" t="s">
        <v>351</v>
      </c>
      <c r="J126" s="79">
        <f t="shared" si="5"/>
        <v>10</v>
      </c>
      <c r="L126" s="219"/>
    </row>
    <row r="127" spans="1:12" x14ac:dyDescent="0.25">
      <c r="A127" s="79">
        <f t="shared" si="4"/>
        <v>11</v>
      </c>
      <c r="G127" s="79"/>
      <c r="H127" s="79"/>
      <c r="J127" s="79">
        <f t="shared" si="5"/>
        <v>11</v>
      </c>
    </row>
    <row r="128" spans="1:12" x14ac:dyDescent="0.25">
      <c r="A128" s="79">
        <f t="shared" si="4"/>
        <v>12</v>
      </c>
      <c r="B128" s="161" t="s">
        <v>352</v>
      </c>
      <c r="D128" s="86"/>
      <c r="E128" s="86"/>
      <c r="F128" s="86"/>
      <c r="G128" s="220">
        <f>(((G122)+(G124/G125))*G126-(G123/G125))/(1-G126)</f>
        <v>1.4631877035634696E-2</v>
      </c>
      <c r="H128" s="12"/>
      <c r="I128" s="163" t="s">
        <v>353</v>
      </c>
      <c r="J128" s="79">
        <f t="shared" si="5"/>
        <v>12</v>
      </c>
      <c r="L128" s="221"/>
    </row>
    <row r="129" spans="1:11" x14ac:dyDescent="0.25">
      <c r="A129" s="79">
        <f t="shared" si="4"/>
        <v>13</v>
      </c>
      <c r="B129" s="222" t="s">
        <v>354</v>
      </c>
      <c r="G129" s="79"/>
      <c r="H129" s="79"/>
      <c r="J129" s="79">
        <f t="shared" si="5"/>
        <v>13</v>
      </c>
    </row>
    <row r="130" spans="1:11" x14ac:dyDescent="0.25">
      <c r="A130" s="79">
        <f t="shared" si="4"/>
        <v>14</v>
      </c>
      <c r="G130" s="79"/>
      <c r="H130" s="79"/>
      <c r="J130" s="79">
        <f t="shared" si="5"/>
        <v>14</v>
      </c>
    </row>
    <row r="131" spans="1:11" x14ac:dyDescent="0.25">
      <c r="A131" s="79">
        <f t="shared" si="4"/>
        <v>15</v>
      </c>
      <c r="B131" s="166" t="s">
        <v>355</v>
      </c>
      <c r="C131" s="86"/>
      <c r="D131" s="86"/>
      <c r="E131" s="86"/>
      <c r="F131" s="86"/>
      <c r="G131" s="223"/>
      <c r="H131" s="223"/>
      <c r="I131" s="224"/>
      <c r="J131" s="79">
        <f t="shared" si="5"/>
        <v>15</v>
      </c>
      <c r="K131" s="225"/>
    </row>
    <row r="132" spans="1:11" x14ac:dyDescent="0.25">
      <c r="A132" s="79">
        <f t="shared" si="4"/>
        <v>16</v>
      </c>
      <c r="B132" s="81"/>
      <c r="C132" s="86"/>
      <c r="D132" s="86"/>
      <c r="E132" s="86"/>
      <c r="F132" s="86"/>
      <c r="G132" s="223"/>
      <c r="H132" s="223"/>
      <c r="I132" s="226"/>
      <c r="J132" s="79">
        <f t="shared" si="5"/>
        <v>16</v>
      </c>
      <c r="K132" s="86"/>
    </row>
    <row r="133" spans="1:11" x14ac:dyDescent="0.25">
      <c r="A133" s="79">
        <f t="shared" si="4"/>
        <v>17</v>
      </c>
      <c r="B133" s="211" t="s">
        <v>340</v>
      </c>
      <c r="C133" s="86"/>
      <c r="D133" s="86"/>
      <c r="E133" s="86"/>
      <c r="F133" s="86"/>
      <c r="G133" s="223"/>
      <c r="H133" s="223"/>
      <c r="I133" s="226"/>
      <c r="J133" s="79">
        <f t="shared" si="5"/>
        <v>17</v>
      </c>
      <c r="K133" s="86"/>
    </row>
    <row r="134" spans="1:11" x14ac:dyDescent="0.25">
      <c r="A134" s="79">
        <f t="shared" si="4"/>
        <v>18</v>
      </c>
      <c r="B134" s="161" t="s">
        <v>341</v>
      </c>
      <c r="D134" s="86"/>
      <c r="E134" s="86"/>
      <c r="F134" s="86"/>
      <c r="G134" s="190">
        <f>G122</f>
        <v>5.6726621228662795E-2</v>
      </c>
      <c r="H134" s="190"/>
      <c r="I134" s="163" t="s">
        <v>356</v>
      </c>
      <c r="J134" s="79">
        <f t="shared" si="5"/>
        <v>18</v>
      </c>
      <c r="K134" s="79"/>
    </row>
    <row r="135" spans="1:11" x14ac:dyDescent="0.25">
      <c r="A135" s="79">
        <f t="shared" si="4"/>
        <v>19</v>
      </c>
      <c r="B135" s="161" t="s">
        <v>357</v>
      </c>
      <c r="D135" s="86"/>
      <c r="E135" s="86"/>
      <c r="F135" s="86"/>
      <c r="G135" s="227">
        <f>G124</f>
        <v>8011.4031624399995</v>
      </c>
      <c r="H135" s="227"/>
      <c r="I135" s="163" t="s">
        <v>358</v>
      </c>
      <c r="J135" s="79">
        <f t="shared" si="5"/>
        <v>19</v>
      </c>
      <c r="K135" s="79"/>
    </row>
    <row r="136" spans="1:11" x14ac:dyDescent="0.25">
      <c r="A136" s="79">
        <f t="shared" si="4"/>
        <v>20</v>
      </c>
      <c r="B136" s="161" t="s">
        <v>359</v>
      </c>
      <c r="D136" s="86"/>
      <c r="E136" s="86"/>
      <c r="F136" s="86"/>
      <c r="G136" s="228">
        <f>G125</f>
        <v>4575656.5381377088</v>
      </c>
      <c r="H136" s="12" t="s">
        <v>19</v>
      </c>
      <c r="I136" s="163" t="s">
        <v>360</v>
      </c>
      <c r="J136" s="79">
        <f t="shared" si="5"/>
        <v>20</v>
      </c>
      <c r="K136" s="79"/>
    </row>
    <row r="137" spans="1:11" x14ac:dyDescent="0.25">
      <c r="A137" s="79">
        <f t="shared" si="4"/>
        <v>21</v>
      </c>
      <c r="B137" s="161" t="s">
        <v>361</v>
      </c>
      <c r="D137" s="86"/>
      <c r="E137" s="86"/>
      <c r="F137" s="86"/>
      <c r="G137" s="229">
        <f>G128</f>
        <v>1.4631877035634696E-2</v>
      </c>
      <c r="H137" s="12"/>
      <c r="I137" s="163" t="s">
        <v>362</v>
      </c>
      <c r="J137" s="79">
        <f t="shared" si="5"/>
        <v>21</v>
      </c>
    </row>
    <row r="138" spans="1:11" x14ac:dyDescent="0.25">
      <c r="A138" s="79">
        <f t="shared" si="4"/>
        <v>22</v>
      </c>
      <c r="B138" s="161" t="s">
        <v>363</v>
      </c>
      <c r="D138" s="86"/>
      <c r="E138" s="86"/>
      <c r="F138" s="86"/>
      <c r="G138" s="218" t="s">
        <v>364</v>
      </c>
      <c r="H138" s="86"/>
      <c r="I138" s="163" t="s">
        <v>365</v>
      </c>
      <c r="J138" s="79">
        <f t="shared" si="5"/>
        <v>22</v>
      </c>
    </row>
    <row r="139" spans="1:11" x14ac:dyDescent="0.25">
      <c r="A139" s="79">
        <f t="shared" si="4"/>
        <v>23</v>
      </c>
      <c r="B139" s="162"/>
      <c r="D139" s="86"/>
      <c r="E139" s="86"/>
      <c r="F139" s="86"/>
      <c r="G139" s="230"/>
      <c r="H139" s="230"/>
      <c r="I139" s="226"/>
      <c r="J139" s="79">
        <f t="shared" si="5"/>
        <v>23</v>
      </c>
    </row>
    <row r="140" spans="1:11" x14ac:dyDescent="0.25">
      <c r="A140" s="79">
        <f t="shared" si="4"/>
        <v>24</v>
      </c>
      <c r="B140" s="161" t="s">
        <v>366</v>
      </c>
      <c r="C140" s="79"/>
      <c r="D140" s="79"/>
      <c r="E140" s="86"/>
      <c r="F140" s="86"/>
      <c r="G140" s="231">
        <f>((G134)+(G135/G136)+G128)*G138/(1-G138)</f>
        <v>7.0895882038545799E-3</v>
      </c>
      <c r="H140" s="12"/>
      <c r="I140" s="163" t="s">
        <v>367</v>
      </c>
      <c r="J140" s="79">
        <f t="shared" si="5"/>
        <v>24</v>
      </c>
    </row>
    <row r="141" spans="1:11" x14ac:dyDescent="0.25">
      <c r="A141" s="79">
        <f t="shared" si="4"/>
        <v>25</v>
      </c>
      <c r="B141" s="222" t="s">
        <v>368</v>
      </c>
      <c r="G141" s="79"/>
      <c r="H141" s="79"/>
      <c r="I141" s="163"/>
      <c r="J141" s="79">
        <f t="shared" si="5"/>
        <v>25</v>
      </c>
      <c r="K141" s="79"/>
    </row>
    <row r="142" spans="1:11" x14ac:dyDescent="0.25">
      <c r="A142" s="79">
        <f t="shared" si="4"/>
        <v>26</v>
      </c>
      <c r="G142" s="79"/>
      <c r="H142" s="79"/>
      <c r="I142" s="163"/>
      <c r="J142" s="79">
        <f t="shared" si="5"/>
        <v>26</v>
      </c>
      <c r="K142" s="79"/>
    </row>
    <row r="143" spans="1:11" x14ac:dyDescent="0.25">
      <c r="A143" s="79">
        <f t="shared" si="4"/>
        <v>27</v>
      </c>
      <c r="B143" s="166" t="s">
        <v>369</v>
      </c>
      <c r="G143" s="220">
        <f>G140+G128</f>
        <v>2.1721465239489278E-2</v>
      </c>
      <c r="H143" s="12"/>
      <c r="I143" s="163" t="s">
        <v>370</v>
      </c>
      <c r="J143" s="79">
        <f t="shared" si="5"/>
        <v>27</v>
      </c>
      <c r="K143" s="79"/>
    </row>
    <row r="144" spans="1:11" x14ac:dyDescent="0.25">
      <c r="A144" s="79">
        <f t="shared" si="4"/>
        <v>28</v>
      </c>
      <c r="G144" s="79"/>
      <c r="H144" s="79"/>
      <c r="I144" s="163"/>
      <c r="J144" s="79">
        <f t="shared" si="5"/>
        <v>28</v>
      </c>
      <c r="K144" s="79"/>
    </row>
    <row r="145" spans="1:12" x14ac:dyDescent="0.25">
      <c r="A145" s="79">
        <f t="shared" si="4"/>
        <v>29</v>
      </c>
      <c r="B145" s="166" t="s">
        <v>371</v>
      </c>
      <c r="G145" s="232">
        <f>G50</f>
        <v>7.4095132880681008E-2</v>
      </c>
      <c r="H145" s="86"/>
      <c r="I145" s="163" t="s">
        <v>372</v>
      </c>
      <c r="J145" s="79">
        <f t="shared" si="5"/>
        <v>29</v>
      </c>
      <c r="K145" s="79"/>
    </row>
    <row r="146" spans="1:12" x14ac:dyDescent="0.25">
      <c r="A146" s="79">
        <f t="shared" si="4"/>
        <v>30</v>
      </c>
      <c r="G146" s="190"/>
      <c r="H146" s="190"/>
      <c r="I146" s="163"/>
      <c r="J146" s="79">
        <f t="shared" si="5"/>
        <v>30</v>
      </c>
      <c r="K146" s="79"/>
    </row>
    <row r="147" spans="1:12" ht="19.5" thickBot="1" x14ac:dyDescent="0.3">
      <c r="A147" s="79">
        <f t="shared" si="4"/>
        <v>31</v>
      </c>
      <c r="B147" s="166" t="s">
        <v>373</v>
      </c>
      <c r="G147" s="233">
        <f>G143+G145</f>
        <v>9.5816598120170293E-2</v>
      </c>
      <c r="H147" s="12"/>
      <c r="I147" s="163" t="s">
        <v>374</v>
      </c>
      <c r="J147" s="79">
        <f t="shared" si="5"/>
        <v>31</v>
      </c>
      <c r="K147" s="234"/>
      <c r="L147" s="221"/>
    </row>
    <row r="148" spans="1:12" ht="17.25" thickTop="1" thickBot="1" x14ac:dyDescent="0.3">
      <c r="A148" s="185">
        <f t="shared" si="4"/>
        <v>32</v>
      </c>
      <c r="B148" s="186"/>
      <c r="C148" s="186"/>
      <c r="D148" s="186"/>
      <c r="E148" s="186"/>
      <c r="F148" s="186"/>
      <c r="G148" s="185"/>
      <c r="H148" s="185"/>
      <c r="I148" s="187"/>
      <c r="J148" s="185">
        <f t="shared" si="5"/>
        <v>32</v>
      </c>
    </row>
    <row r="149" spans="1:12" x14ac:dyDescent="0.25">
      <c r="A149" s="79">
        <f t="shared" si="4"/>
        <v>33</v>
      </c>
      <c r="G149" s="79"/>
      <c r="H149" s="79"/>
      <c r="I149" s="163"/>
      <c r="J149" s="79">
        <f t="shared" si="5"/>
        <v>33</v>
      </c>
    </row>
    <row r="150" spans="1:12" ht="18.75" x14ac:dyDescent="0.25">
      <c r="A150" s="79">
        <f t="shared" si="4"/>
        <v>34</v>
      </c>
      <c r="B150" s="166" t="s">
        <v>375</v>
      </c>
      <c r="E150" s="86"/>
      <c r="F150" s="86"/>
      <c r="G150" s="209"/>
      <c r="H150" s="209"/>
      <c r="I150" s="163"/>
      <c r="J150" s="79">
        <f t="shared" si="5"/>
        <v>34</v>
      </c>
    </row>
    <row r="151" spans="1:12" x14ac:dyDescent="0.25">
      <c r="A151" s="79">
        <f t="shared" si="4"/>
        <v>35</v>
      </c>
      <c r="B151" s="210"/>
      <c r="E151" s="86"/>
      <c r="F151" s="86"/>
      <c r="G151" s="209"/>
      <c r="H151" s="209"/>
      <c r="I151" s="163"/>
      <c r="J151" s="79">
        <f t="shared" si="5"/>
        <v>35</v>
      </c>
      <c r="L151" s="235"/>
    </row>
    <row r="152" spans="1:12" x14ac:dyDescent="0.25">
      <c r="A152" s="79">
        <f t="shared" si="4"/>
        <v>36</v>
      </c>
      <c r="B152" s="166" t="s">
        <v>339</v>
      </c>
      <c r="E152" s="86"/>
      <c r="F152" s="86"/>
      <c r="G152" s="209"/>
      <c r="H152" s="209"/>
      <c r="I152" s="163"/>
      <c r="J152" s="79">
        <f t="shared" si="5"/>
        <v>36</v>
      </c>
    </row>
    <row r="153" spans="1:12" x14ac:dyDescent="0.25">
      <c r="A153" s="79">
        <f t="shared" si="4"/>
        <v>37</v>
      </c>
      <c r="B153" s="86"/>
      <c r="C153" s="86"/>
      <c r="D153" s="86"/>
      <c r="E153" s="86"/>
      <c r="F153" s="86"/>
      <c r="G153" s="209"/>
      <c r="H153" s="209"/>
      <c r="I153" s="163"/>
      <c r="J153" s="79">
        <f t="shared" si="5"/>
        <v>37</v>
      </c>
    </row>
    <row r="154" spans="1:12" x14ac:dyDescent="0.25">
      <c r="A154" s="79">
        <f t="shared" si="4"/>
        <v>38</v>
      </c>
      <c r="B154" s="211" t="s">
        <v>340</v>
      </c>
      <c r="C154" s="86"/>
      <c r="D154" s="86"/>
      <c r="E154" s="86"/>
      <c r="F154" s="86"/>
      <c r="G154" s="209"/>
      <c r="H154" s="209"/>
      <c r="I154" s="212"/>
      <c r="J154" s="79">
        <f t="shared" si="5"/>
        <v>38</v>
      </c>
    </row>
    <row r="155" spans="1:12" x14ac:dyDescent="0.25">
      <c r="A155" s="79">
        <f t="shared" si="4"/>
        <v>39</v>
      </c>
      <c r="B155" s="161" t="s">
        <v>376</v>
      </c>
      <c r="D155" s="86"/>
      <c r="E155" s="86"/>
      <c r="F155" s="86"/>
      <c r="G155" s="213">
        <f>G65</f>
        <v>2.8082485756763761E-3</v>
      </c>
      <c r="H155" s="86"/>
      <c r="I155" s="163" t="s">
        <v>377</v>
      </c>
      <c r="J155" s="79">
        <f t="shared" si="5"/>
        <v>39</v>
      </c>
      <c r="K155" s="79"/>
    </row>
    <row r="156" spans="1:12" x14ac:dyDescent="0.25">
      <c r="A156" s="79">
        <f t="shared" si="4"/>
        <v>40</v>
      </c>
      <c r="B156" s="161" t="s">
        <v>343</v>
      </c>
      <c r="D156" s="86"/>
      <c r="E156" s="86"/>
      <c r="F156" s="86"/>
      <c r="G156" s="236">
        <v>0</v>
      </c>
      <c r="H156" s="86"/>
      <c r="I156" s="163" t="s">
        <v>320</v>
      </c>
      <c r="J156" s="79">
        <f t="shared" si="5"/>
        <v>40</v>
      </c>
      <c r="K156" s="79"/>
    </row>
    <row r="157" spans="1:12" x14ac:dyDescent="0.25">
      <c r="A157" s="79">
        <f t="shared" si="4"/>
        <v>41</v>
      </c>
      <c r="B157" s="161" t="s">
        <v>345</v>
      </c>
      <c r="D157" s="86"/>
      <c r="E157" s="86"/>
      <c r="F157" s="86"/>
      <c r="G157" s="236">
        <v>0</v>
      </c>
      <c r="H157" s="86"/>
      <c r="I157" s="163" t="s">
        <v>320</v>
      </c>
      <c r="J157" s="79">
        <f t="shared" si="5"/>
        <v>41</v>
      </c>
      <c r="K157" s="86"/>
    </row>
    <row r="158" spans="1:12" x14ac:dyDescent="0.25">
      <c r="A158" s="79">
        <f t="shared" si="4"/>
        <v>42</v>
      </c>
      <c r="B158" s="161" t="s">
        <v>347</v>
      </c>
      <c r="D158" s="86"/>
      <c r="E158" s="216"/>
      <c r="F158" s="86"/>
      <c r="G158" s="85">
        <v>4575656.5381377088</v>
      </c>
      <c r="H158" s="12" t="s">
        <v>19</v>
      </c>
      <c r="I158" s="163" t="s">
        <v>348</v>
      </c>
      <c r="J158" s="79">
        <f t="shared" si="5"/>
        <v>42</v>
      </c>
    </row>
    <row r="159" spans="1:12" x14ac:dyDescent="0.25">
      <c r="A159" s="79">
        <f t="shared" si="4"/>
        <v>43</v>
      </c>
      <c r="B159" s="161" t="s">
        <v>349</v>
      </c>
      <c r="D159" s="217"/>
      <c r="E159" s="86"/>
      <c r="F159" s="86"/>
      <c r="G159" s="218" t="s">
        <v>350</v>
      </c>
      <c r="H159" s="86"/>
      <c r="I159" s="163" t="s">
        <v>351</v>
      </c>
      <c r="J159" s="79">
        <f t="shared" si="5"/>
        <v>43</v>
      </c>
      <c r="L159" s="219"/>
    </row>
    <row r="160" spans="1:12" x14ac:dyDescent="0.25">
      <c r="A160" s="79">
        <f t="shared" si="4"/>
        <v>44</v>
      </c>
      <c r="G160" s="79"/>
      <c r="H160" s="79"/>
      <c r="J160" s="79">
        <f t="shared" si="5"/>
        <v>44</v>
      </c>
    </row>
    <row r="161" spans="1:12" x14ac:dyDescent="0.25">
      <c r="A161" s="79">
        <f t="shared" si="4"/>
        <v>45</v>
      </c>
      <c r="B161" s="161" t="s">
        <v>352</v>
      </c>
      <c r="D161" s="86"/>
      <c r="E161" s="86"/>
      <c r="F161" s="86"/>
      <c r="G161" s="220">
        <f>(((G155)+(G157/G158))*G159-(G156/G158))/(1-G159)</f>
        <v>7.4649645682536576E-4</v>
      </c>
      <c r="H161" s="220"/>
      <c r="I161" s="163" t="s">
        <v>353</v>
      </c>
      <c r="J161" s="79">
        <f t="shared" si="5"/>
        <v>45</v>
      </c>
      <c r="L161" s="221"/>
    </row>
    <row r="162" spans="1:12" x14ac:dyDescent="0.25">
      <c r="A162" s="79">
        <f t="shared" si="4"/>
        <v>46</v>
      </c>
      <c r="B162" s="222" t="s">
        <v>354</v>
      </c>
      <c r="G162" s="79"/>
      <c r="H162" s="79"/>
      <c r="J162" s="79">
        <f t="shared" si="5"/>
        <v>46</v>
      </c>
    </row>
    <row r="163" spans="1:12" x14ac:dyDescent="0.25">
      <c r="A163" s="79">
        <f t="shared" si="4"/>
        <v>47</v>
      </c>
      <c r="G163" s="79"/>
      <c r="H163" s="79"/>
      <c r="J163" s="79">
        <f t="shared" si="5"/>
        <v>47</v>
      </c>
    </row>
    <row r="164" spans="1:12" x14ac:dyDescent="0.25">
      <c r="A164" s="79">
        <f t="shared" si="4"/>
        <v>48</v>
      </c>
      <c r="B164" s="166" t="s">
        <v>355</v>
      </c>
      <c r="C164" s="86"/>
      <c r="D164" s="86"/>
      <c r="E164" s="86"/>
      <c r="F164" s="86"/>
      <c r="G164" s="223"/>
      <c r="H164" s="223"/>
      <c r="I164" s="224"/>
      <c r="J164" s="79">
        <f t="shared" si="5"/>
        <v>48</v>
      </c>
      <c r="K164" s="225"/>
    </row>
    <row r="165" spans="1:12" x14ac:dyDescent="0.25">
      <c r="A165" s="79">
        <f t="shared" si="4"/>
        <v>49</v>
      </c>
      <c r="B165" s="81"/>
      <c r="C165" s="86"/>
      <c r="D165" s="86"/>
      <c r="E165" s="86"/>
      <c r="F165" s="86"/>
      <c r="G165" s="223"/>
      <c r="H165" s="223"/>
      <c r="I165" s="226"/>
      <c r="J165" s="79">
        <f t="shared" si="5"/>
        <v>49</v>
      </c>
      <c r="K165" s="86"/>
    </row>
    <row r="166" spans="1:12" x14ac:dyDescent="0.25">
      <c r="A166" s="79">
        <f t="shared" si="4"/>
        <v>50</v>
      </c>
      <c r="B166" s="211" t="s">
        <v>340</v>
      </c>
      <c r="C166" s="86"/>
      <c r="D166" s="86"/>
      <c r="E166" s="86"/>
      <c r="F166" s="86"/>
      <c r="G166" s="223"/>
      <c r="H166" s="223"/>
      <c r="I166" s="226"/>
      <c r="J166" s="79">
        <f t="shared" si="5"/>
        <v>50</v>
      </c>
      <c r="K166" s="86"/>
    </row>
    <row r="167" spans="1:12" x14ac:dyDescent="0.25">
      <c r="A167" s="79">
        <f t="shared" si="4"/>
        <v>51</v>
      </c>
      <c r="B167" s="161" t="s">
        <v>376</v>
      </c>
      <c r="D167" s="86"/>
      <c r="E167" s="86"/>
      <c r="F167" s="86"/>
      <c r="G167" s="190">
        <f>G155</f>
        <v>2.8082485756763761E-3</v>
      </c>
      <c r="H167" s="190"/>
      <c r="I167" s="163" t="s">
        <v>378</v>
      </c>
      <c r="J167" s="79">
        <f t="shared" si="5"/>
        <v>51</v>
      </c>
      <c r="K167" s="79"/>
    </row>
    <row r="168" spans="1:12" x14ac:dyDescent="0.25">
      <c r="A168" s="79">
        <f t="shared" si="4"/>
        <v>52</v>
      </c>
      <c r="B168" s="161" t="s">
        <v>357</v>
      </c>
      <c r="D168" s="86"/>
      <c r="E168" s="86"/>
      <c r="F168" s="86"/>
      <c r="G168" s="227">
        <f>G157</f>
        <v>0</v>
      </c>
      <c r="H168" s="227"/>
      <c r="I168" s="163" t="s">
        <v>379</v>
      </c>
      <c r="J168" s="79">
        <f t="shared" si="5"/>
        <v>52</v>
      </c>
      <c r="K168" s="79"/>
    </row>
    <row r="169" spans="1:12" x14ac:dyDescent="0.25">
      <c r="A169" s="79">
        <f t="shared" si="4"/>
        <v>53</v>
      </c>
      <c r="B169" s="161" t="s">
        <v>359</v>
      </c>
      <c r="D169" s="86"/>
      <c r="E169" s="86"/>
      <c r="F169" s="86"/>
      <c r="G169" s="228">
        <f>G158</f>
        <v>4575656.5381377088</v>
      </c>
      <c r="H169" s="12" t="s">
        <v>19</v>
      </c>
      <c r="I169" s="163" t="s">
        <v>380</v>
      </c>
      <c r="J169" s="79">
        <f t="shared" si="5"/>
        <v>53</v>
      </c>
      <c r="K169" s="79"/>
    </row>
    <row r="170" spans="1:12" x14ac:dyDescent="0.25">
      <c r="A170" s="79">
        <f t="shared" si="4"/>
        <v>54</v>
      </c>
      <c r="B170" s="161" t="s">
        <v>361</v>
      </c>
      <c r="D170" s="86"/>
      <c r="E170" s="86"/>
      <c r="F170" s="86"/>
      <c r="G170" s="229">
        <f>G161</f>
        <v>7.4649645682536576E-4</v>
      </c>
      <c r="H170" s="229"/>
      <c r="I170" s="163" t="s">
        <v>381</v>
      </c>
      <c r="J170" s="79">
        <f t="shared" si="5"/>
        <v>54</v>
      </c>
    </row>
    <row r="171" spans="1:12" x14ac:dyDescent="0.25">
      <c r="A171" s="79">
        <f t="shared" si="4"/>
        <v>55</v>
      </c>
      <c r="B171" s="161" t="s">
        <v>363</v>
      </c>
      <c r="D171" s="86"/>
      <c r="E171" s="86"/>
      <c r="F171" s="86"/>
      <c r="G171" s="218" t="s">
        <v>364</v>
      </c>
      <c r="H171" s="86"/>
      <c r="I171" s="163" t="s">
        <v>365</v>
      </c>
      <c r="J171" s="79">
        <f t="shared" si="5"/>
        <v>55</v>
      </c>
    </row>
    <row r="172" spans="1:12" x14ac:dyDescent="0.25">
      <c r="A172" s="79">
        <f t="shared" si="4"/>
        <v>56</v>
      </c>
      <c r="B172" s="162"/>
      <c r="D172" s="86"/>
      <c r="E172" s="86"/>
      <c r="F172" s="86"/>
      <c r="G172" s="230"/>
      <c r="H172" s="230"/>
      <c r="I172" s="226"/>
      <c r="J172" s="79">
        <f t="shared" si="5"/>
        <v>56</v>
      </c>
      <c r="K172" s="237"/>
    </row>
    <row r="173" spans="1:12" x14ac:dyDescent="0.25">
      <c r="A173" s="79">
        <f t="shared" si="4"/>
        <v>57</v>
      </c>
      <c r="B173" s="161" t="s">
        <v>366</v>
      </c>
      <c r="C173" s="79"/>
      <c r="D173" s="79"/>
      <c r="E173" s="86"/>
      <c r="F173" s="86"/>
      <c r="G173" s="231">
        <f>((G167)+(G168/G169)+G161)*G171/(1-G171)</f>
        <v>3.4471200183540368E-4</v>
      </c>
      <c r="H173" s="238"/>
      <c r="I173" s="163" t="s">
        <v>367</v>
      </c>
      <c r="J173" s="79">
        <f t="shared" si="5"/>
        <v>57</v>
      </c>
    </row>
    <row r="174" spans="1:12" x14ac:dyDescent="0.25">
      <c r="A174" s="79">
        <f t="shared" si="4"/>
        <v>58</v>
      </c>
      <c r="B174" s="222" t="s">
        <v>368</v>
      </c>
      <c r="G174" s="79"/>
      <c r="H174" s="79"/>
      <c r="I174" s="163"/>
      <c r="J174" s="79">
        <f t="shared" si="5"/>
        <v>58</v>
      </c>
      <c r="K174" s="79"/>
    </row>
    <row r="175" spans="1:12" x14ac:dyDescent="0.25">
      <c r="A175" s="79">
        <f t="shared" si="4"/>
        <v>59</v>
      </c>
      <c r="G175" s="79"/>
      <c r="H175" s="79"/>
      <c r="I175" s="163"/>
      <c r="J175" s="79">
        <f t="shared" si="5"/>
        <v>59</v>
      </c>
      <c r="K175" s="79"/>
    </row>
    <row r="176" spans="1:12" x14ac:dyDescent="0.25">
      <c r="A176" s="79">
        <f t="shared" si="4"/>
        <v>60</v>
      </c>
      <c r="B176" s="166" t="s">
        <v>369</v>
      </c>
      <c r="G176" s="220">
        <f>G173+G161</f>
        <v>1.0912084586607695E-3</v>
      </c>
      <c r="H176" s="220"/>
      <c r="I176" s="163" t="s">
        <v>382</v>
      </c>
      <c r="J176" s="79">
        <f t="shared" si="5"/>
        <v>60</v>
      </c>
      <c r="K176" s="79"/>
    </row>
    <row r="177" spans="1:12" x14ac:dyDescent="0.25">
      <c r="A177" s="79">
        <f t="shared" si="4"/>
        <v>61</v>
      </c>
      <c r="G177" s="79"/>
      <c r="H177" s="79"/>
      <c r="I177" s="163"/>
      <c r="J177" s="79">
        <f t="shared" si="5"/>
        <v>61</v>
      </c>
      <c r="K177" s="79"/>
    </row>
    <row r="178" spans="1:12" x14ac:dyDescent="0.25">
      <c r="A178" s="79">
        <f t="shared" si="4"/>
        <v>62</v>
      </c>
      <c r="B178" s="166" t="s">
        <v>383</v>
      </c>
      <c r="G178" s="302">
        <f>G63</f>
        <v>2.8082485756763761E-3</v>
      </c>
      <c r="H178" s="86"/>
      <c r="I178" s="163" t="s">
        <v>384</v>
      </c>
      <c r="J178" s="79">
        <f t="shared" si="5"/>
        <v>62</v>
      </c>
      <c r="K178" s="79"/>
    </row>
    <row r="179" spans="1:12" x14ac:dyDescent="0.25">
      <c r="A179" s="79">
        <f t="shared" si="4"/>
        <v>63</v>
      </c>
      <c r="G179" s="190"/>
      <c r="H179" s="190"/>
      <c r="I179" s="163"/>
      <c r="J179" s="79">
        <f t="shared" si="5"/>
        <v>63</v>
      </c>
      <c r="K179" s="79"/>
    </row>
    <row r="180" spans="1:12" ht="19.5" thickBot="1" x14ac:dyDescent="0.3">
      <c r="A180" s="79">
        <f t="shared" si="4"/>
        <v>64</v>
      </c>
      <c r="B180" s="166" t="s">
        <v>385</v>
      </c>
      <c r="G180" s="233">
        <f>G176+G178</f>
        <v>3.8994570343371454E-3</v>
      </c>
      <c r="H180" s="238"/>
      <c r="I180" s="163" t="s">
        <v>386</v>
      </c>
      <c r="J180" s="79">
        <f t="shared" si="5"/>
        <v>64</v>
      </c>
      <c r="K180" s="234"/>
      <c r="L180" s="221"/>
    </row>
    <row r="181" spans="1:12" ht="16.5" thickTop="1" x14ac:dyDescent="0.25">
      <c r="B181" s="166"/>
      <c r="G181" s="239"/>
      <c r="H181" s="239"/>
      <c r="I181" s="163"/>
      <c r="J181" s="79"/>
      <c r="K181" s="234"/>
      <c r="L181" s="221"/>
    </row>
    <row r="182" spans="1:12" x14ac:dyDescent="0.25">
      <c r="B182" s="166"/>
      <c r="G182" s="239"/>
      <c r="H182" s="239"/>
      <c r="I182" s="163"/>
      <c r="J182" s="79"/>
      <c r="K182" s="234"/>
      <c r="L182" s="221"/>
    </row>
    <row r="183" spans="1:12" x14ac:dyDescent="0.25">
      <c r="A183" s="12" t="s">
        <v>19</v>
      </c>
      <c r="B183" s="5" t="str">
        <f>'[1]Pg7 Rev Stmt AL'!B47</f>
        <v>Items in BOLD have changed to correct the over-allocation of "Duplicate Charges (Company Energy Use)" Credit accounted for in FERC account 929.</v>
      </c>
      <c r="C183" s="240"/>
      <c r="D183" s="240"/>
      <c r="E183" s="240"/>
      <c r="F183" s="240"/>
      <c r="G183" s="241"/>
      <c r="H183" s="241"/>
      <c r="I183" s="242"/>
      <c r="J183" s="79"/>
    </row>
    <row r="184" spans="1:12" x14ac:dyDescent="0.25">
      <c r="A184" s="12"/>
      <c r="B184" s="5"/>
      <c r="C184" s="240"/>
      <c r="D184" s="240"/>
      <c r="E184" s="240"/>
      <c r="F184" s="240"/>
      <c r="G184" s="241"/>
      <c r="H184" s="241"/>
      <c r="I184" s="242"/>
      <c r="J184" s="79"/>
    </row>
    <row r="185" spans="1:12" x14ac:dyDescent="0.25">
      <c r="A185" s="12"/>
      <c r="B185" s="5"/>
      <c r="C185" s="240"/>
      <c r="D185" s="240"/>
      <c r="E185" s="240"/>
      <c r="F185" s="240"/>
      <c r="G185" s="241"/>
      <c r="H185" s="241"/>
      <c r="I185" s="28"/>
      <c r="J185" s="79"/>
    </row>
    <row r="186" spans="1:12" x14ac:dyDescent="0.25">
      <c r="B186" s="347" t="s">
        <v>126</v>
      </c>
      <c r="C186" s="347"/>
      <c r="D186" s="347"/>
      <c r="E186" s="347"/>
      <c r="F186" s="347"/>
      <c r="G186" s="347"/>
      <c r="H186" s="347"/>
      <c r="I186" s="347"/>
      <c r="J186" s="79"/>
    </row>
    <row r="187" spans="1:12" x14ac:dyDescent="0.25">
      <c r="B187" s="347" t="s">
        <v>243</v>
      </c>
      <c r="C187" s="347"/>
      <c r="D187" s="347"/>
      <c r="E187" s="347"/>
      <c r="F187" s="347"/>
      <c r="G187" s="347"/>
      <c r="H187" s="347"/>
      <c r="I187" s="347"/>
      <c r="J187" s="79"/>
    </row>
    <row r="188" spans="1:12" x14ac:dyDescent="0.25">
      <c r="B188" s="347" t="s">
        <v>244</v>
      </c>
      <c r="C188" s="347"/>
      <c r="D188" s="347"/>
      <c r="E188" s="347"/>
      <c r="F188" s="347"/>
      <c r="G188" s="347"/>
      <c r="H188" s="347"/>
      <c r="I188" s="347"/>
      <c r="J188" s="79"/>
    </row>
    <row r="189" spans="1:12" x14ac:dyDescent="0.25">
      <c r="B189" s="348" t="str">
        <f>B6</f>
        <v>Base Period &amp; True-Up Period 12 - Months Ending December 31, 2020</v>
      </c>
      <c r="C189" s="348"/>
      <c r="D189" s="348"/>
      <c r="E189" s="348"/>
      <c r="F189" s="348"/>
      <c r="G189" s="348"/>
      <c r="H189" s="348"/>
      <c r="I189" s="348"/>
      <c r="J189" s="79"/>
    </row>
    <row r="190" spans="1:12" x14ac:dyDescent="0.25">
      <c r="B190" s="349" t="s">
        <v>2</v>
      </c>
      <c r="C190" s="350"/>
      <c r="D190" s="350"/>
      <c r="E190" s="350"/>
      <c r="F190" s="350"/>
      <c r="G190" s="350"/>
      <c r="H190" s="350"/>
      <c r="I190" s="350"/>
      <c r="J190" s="79"/>
    </row>
    <row r="191" spans="1:12" x14ac:dyDescent="0.25">
      <c r="B191" s="79"/>
      <c r="C191" s="79"/>
      <c r="D191" s="79"/>
      <c r="E191" s="79"/>
      <c r="F191" s="79"/>
      <c r="G191" s="86"/>
      <c r="H191" s="86"/>
      <c r="I191" s="163"/>
      <c r="J191" s="79"/>
    </row>
    <row r="192" spans="1:12" x14ac:dyDescent="0.25">
      <c r="A192" s="79" t="s">
        <v>3</v>
      </c>
      <c r="B192" s="86"/>
      <c r="C192" s="86"/>
      <c r="D192" s="86"/>
      <c r="E192" s="86"/>
      <c r="F192" s="86"/>
      <c r="G192" s="86"/>
      <c r="H192" s="86"/>
      <c r="I192" s="163"/>
      <c r="J192" s="79" t="s">
        <v>3</v>
      </c>
    </row>
    <row r="193" spans="1:10" x14ac:dyDescent="0.25">
      <c r="A193" s="79" t="s">
        <v>7</v>
      </c>
      <c r="B193" s="79"/>
      <c r="C193" s="79"/>
      <c r="D193" s="79"/>
      <c r="E193" s="79"/>
      <c r="F193" s="79"/>
      <c r="G193" s="80" t="s">
        <v>5</v>
      </c>
      <c r="H193" s="86"/>
      <c r="I193" s="165" t="s">
        <v>6</v>
      </c>
      <c r="J193" s="79" t="s">
        <v>7</v>
      </c>
    </row>
    <row r="194" spans="1:10" x14ac:dyDescent="0.25">
      <c r="G194" s="79"/>
      <c r="H194" s="79"/>
      <c r="I194" s="163"/>
      <c r="J194" s="79"/>
    </row>
    <row r="195" spans="1:10" ht="18.75" x14ac:dyDescent="0.25">
      <c r="A195" s="79">
        <v>1</v>
      </c>
      <c r="B195" s="166" t="s">
        <v>387</v>
      </c>
      <c r="E195" s="86"/>
      <c r="F195" s="86"/>
      <c r="G195" s="209"/>
      <c r="H195" s="209"/>
      <c r="I195" s="163"/>
      <c r="J195" s="79">
        <v>1</v>
      </c>
    </row>
    <row r="196" spans="1:10" x14ac:dyDescent="0.25">
      <c r="A196" s="79">
        <f>A195+1</f>
        <v>2</v>
      </c>
      <c r="B196" s="210"/>
      <c r="E196" s="86"/>
      <c r="F196" s="86"/>
      <c r="G196" s="209"/>
      <c r="H196" s="209"/>
      <c r="I196" s="163"/>
      <c r="J196" s="79">
        <f>J195+1</f>
        <v>2</v>
      </c>
    </row>
    <row r="197" spans="1:10" x14ac:dyDescent="0.25">
      <c r="A197" s="79">
        <f>A196+1</f>
        <v>3</v>
      </c>
      <c r="B197" s="166" t="s">
        <v>339</v>
      </c>
      <c r="E197" s="86"/>
      <c r="F197" s="86"/>
      <c r="G197" s="209"/>
      <c r="H197" s="209"/>
      <c r="I197" s="163"/>
      <c r="J197" s="79">
        <f>J196+1</f>
        <v>3</v>
      </c>
    </row>
    <row r="198" spans="1:10" x14ac:dyDescent="0.25">
      <c r="A198" s="79">
        <f>A197+1</f>
        <v>4</v>
      </c>
      <c r="B198" s="86"/>
      <c r="C198" s="86"/>
      <c r="D198" s="86"/>
      <c r="E198" s="86"/>
      <c r="F198" s="86"/>
      <c r="G198" s="209"/>
      <c r="H198" s="209"/>
      <c r="I198" s="163"/>
      <c r="J198" s="79">
        <f>J197+1</f>
        <v>4</v>
      </c>
    </row>
    <row r="199" spans="1:10" x14ac:dyDescent="0.25">
      <c r="A199" s="79">
        <f t="shared" ref="A199:A258" si="6">A198+1</f>
        <v>5</v>
      </c>
      <c r="B199" s="211" t="s">
        <v>340</v>
      </c>
      <c r="C199" s="86"/>
      <c r="D199" s="86"/>
      <c r="E199" s="86"/>
      <c r="F199" s="86"/>
      <c r="G199" s="209"/>
      <c r="H199" s="209"/>
      <c r="I199" s="212"/>
      <c r="J199" s="79">
        <f t="shared" ref="J199:J258" si="7">J198+1</f>
        <v>5</v>
      </c>
    </row>
    <row r="200" spans="1:10" x14ac:dyDescent="0.25">
      <c r="A200" s="79">
        <f t="shared" si="6"/>
        <v>6</v>
      </c>
      <c r="B200" s="161" t="s">
        <v>341</v>
      </c>
      <c r="D200" s="86"/>
      <c r="E200" s="86"/>
      <c r="F200" s="86"/>
      <c r="G200" s="213">
        <f>G89</f>
        <v>0</v>
      </c>
      <c r="H200" s="86"/>
      <c r="I200" s="163" t="s">
        <v>388</v>
      </c>
      <c r="J200" s="79">
        <f t="shared" si="7"/>
        <v>6</v>
      </c>
    </row>
    <row r="201" spans="1:10" x14ac:dyDescent="0.25">
      <c r="A201" s="79">
        <f t="shared" si="6"/>
        <v>7</v>
      </c>
      <c r="B201" s="161" t="s">
        <v>343</v>
      </c>
      <c r="D201" s="86"/>
      <c r="E201" s="86"/>
      <c r="F201" s="86"/>
      <c r="G201" s="236">
        <v>0</v>
      </c>
      <c r="H201" s="86"/>
      <c r="I201" s="163" t="s">
        <v>389</v>
      </c>
      <c r="J201" s="79">
        <f t="shared" si="7"/>
        <v>7</v>
      </c>
    </row>
    <row r="202" spans="1:10" x14ac:dyDescent="0.25">
      <c r="A202" s="79">
        <f t="shared" si="6"/>
        <v>8</v>
      </c>
      <c r="B202" s="161" t="s">
        <v>345</v>
      </c>
      <c r="D202" s="86"/>
      <c r="E202" s="86"/>
      <c r="F202" s="86"/>
      <c r="G202" s="215">
        <v>0</v>
      </c>
      <c r="H202" s="86"/>
      <c r="I202" s="203"/>
      <c r="J202" s="79">
        <f t="shared" si="7"/>
        <v>8</v>
      </c>
    </row>
    <row r="203" spans="1:10" x14ac:dyDescent="0.25">
      <c r="A203" s="79">
        <f t="shared" si="6"/>
        <v>9</v>
      </c>
      <c r="B203" s="161" t="s">
        <v>390</v>
      </c>
      <c r="D203" s="86"/>
      <c r="E203" s="86"/>
      <c r="F203" s="86"/>
      <c r="G203" s="214">
        <v>0</v>
      </c>
      <c r="H203" s="86"/>
      <c r="I203" s="163" t="s">
        <v>391</v>
      </c>
      <c r="J203" s="79">
        <f t="shared" si="7"/>
        <v>9</v>
      </c>
    </row>
    <row r="204" spans="1:10" x14ac:dyDescent="0.25">
      <c r="A204" s="79">
        <f t="shared" si="6"/>
        <v>10</v>
      </c>
      <c r="B204" s="161" t="s">
        <v>349</v>
      </c>
      <c r="D204" s="86"/>
      <c r="E204" s="86"/>
      <c r="F204" s="86"/>
      <c r="G204" s="243" t="str">
        <f>G126</f>
        <v>21%</v>
      </c>
      <c r="H204" s="86"/>
      <c r="I204" s="163" t="s">
        <v>392</v>
      </c>
      <c r="J204" s="79">
        <f t="shared" si="7"/>
        <v>10</v>
      </c>
    </row>
    <row r="205" spans="1:10" x14ac:dyDescent="0.25">
      <c r="A205" s="79">
        <f t="shared" si="6"/>
        <v>11</v>
      </c>
      <c r="G205" s="79"/>
      <c r="H205" s="79"/>
      <c r="J205" s="79">
        <f t="shared" si="7"/>
        <v>11</v>
      </c>
    </row>
    <row r="206" spans="1:10" x14ac:dyDescent="0.25">
      <c r="A206" s="79">
        <f t="shared" si="6"/>
        <v>12</v>
      </c>
      <c r="B206" s="161" t="s">
        <v>393</v>
      </c>
      <c r="D206" s="86"/>
      <c r="E206" s="86"/>
      <c r="F206" s="86"/>
      <c r="G206" s="220">
        <f>IFERROR((((G200)+(G202/G203))*G204-(G201/G203))/(1-G204),0)</f>
        <v>0</v>
      </c>
      <c r="H206" s="220"/>
      <c r="I206" s="163" t="s">
        <v>394</v>
      </c>
      <c r="J206" s="79">
        <f t="shared" si="7"/>
        <v>12</v>
      </c>
    </row>
    <row r="207" spans="1:10" x14ac:dyDescent="0.25">
      <c r="A207" s="79">
        <f t="shared" si="6"/>
        <v>13</v>
      </c>
      <c r="B207" s="222" t="s">
        <v>354</v>
      </c>
      <c r="D207" s="222"/>
      <c r="G207" s="200"/>
      <c r="H207" s="200"/>
      <c r="J207" s="79">
        <f t="shared" si="7"/>
        <v>13</v>
      </c>
    </row>
    <row r="208" spans="1:10" x14ac:dyDescent="0.25">
      <c r="A208" s="79">
        <f t="shared" si="6"/>
        <v>14</v>
      </c>
      <c r="G208" s="79"/>
      <c r="H208" s="79"/>
      <c r="J208" s="79">
        <f t="shared" si="7"/>
        <v>14</v>
      </c>
    </row>
    <row r="209" spans="1:10" x14ac:dyDescent="0.25">
      <c r="A209" s="79">
        <f t="shared" si="6"/>
        <v>15</v>
      </c>
      <c r="B209" s="166" t="s">
        <v>355</v>
      </c>
      <c r="C209" s="86"/>
      <c r="D209" s="86"/>
      <c r="E209" s="86"/>
      <c r="F209" s="86"/>
      <c r="G209" s="223"/>
      <c r="H209" s="223"/>
      <c r="I209" s="224"/>
      <c r="J209" s="79">
        <f t="shared" si="7"/>
        <v>15</v>
      </c>
    </row>
    <row r="210" spans="1:10" x14ac:dyDescent="0.25">
      <c r="A210" s="79">
        <f t="shared" si="6"/>
        <v>16</v>
      </c>
      <c r="B210" s="81"/>
      <c r="C210" s="86"/>
      <c r="D210" s="86"/>
      <c r="E210" s="86"/>
      <c r="F210" s="86"/>
      <c r="G210" s="223"/>
      <c r="H210" s="223"/>
      <c r="I210" s="212"/>
      <c r="J210" s="79">
        <f t="shared" si="7"/>
        <v>16</v>
      </c>
    </row>
    <row r="211" spans="1:10" x14ac:dyDescent="0.25">
      <c r="A211" s="79">
        <f t="shared" si="6"/>
        <v>17</v>
      </c>
      <c r="B211" s="211" t="s">
        <v>340</v>
      </c>
      <c r="C211" s="86"/>
      <c r="D211" s="86"/>
      <c r="E211" s="86"/>
      <c r="F211" s="86"/>
      <c r="G211" s="223"/>
      <c r="H211" s="223"/>
      <c r="I211" s="212"/>
      <c r="J211" s="79">
        <f t="shared" si="7"/>
        <v>17</v>
      </c>
    </row>
    <row r="212" spans="1:10" x14ac:dyDescent="0.25">
      <c r="A212" s="79">
        <f t="shared" si="6"/>
        <v>18</v>
      </c>
      <c r="B212" s="161" t="s">
        <v>341</v>
      </c>
      <c r="D212" s="86"/>
      <c r="E212" s="86"/>
      <c r="F212" s="86"/>
      <c r="G212" s="190">
        <f>G200</f>
        <v>0</v>
      </c>
      <c r="H212" s="190"/>
      <c r="I212" s="163" t="s">
        <v>356</v>
      </c>
      <c r="J212" s="79">
        <f t="shared" si="7"/>
        <v>18</v>
      </c>
    </row>
    <row r="213" spans="1:10" x14ac:dyDescent="0.25">
      <c r="A213" s="79">
        <f t="shared" si="6"/>
        <v>19</v>
      </c>
      <c r="B213" s="161" t="s">
        <v>357</v>
      </c>
      <c r="D213" s="86"/>
      <c r="E213" s="86"/>
      <c r="F213" s="86"/>
      <c r="G213" s="227">
        <f>G202</f>
        <v>0</v>
      </c>
      <c r="H213" s="227"/>
      <c r="I213" s="163" t="s">
        <v>358</v>
      </c>
      <c r="J213" s="79">
        <f t="shared" si="7"/>
        <v>19</v>
      </c>
    </row>
    <row r="214" spans="1:10" x14ac:dyDescent="0.25">
      <c r="A214" s="79">
        <f t="shared" si="6"/>
        <v>20</v>
      </c>
      <c r="B214" s="161" t="s">
        <v>395</v>
      </c>
      <c r="D214" s="86"/>
      <c r="E214" s="86"/>
      <c r="F214" s="86"/>
      <c r="G214" s="227">
        <f>G203</f>
        <v>0</v>
      </c>
      <c r="H214" s="227"/>
      <c r="I214" s="163" t="s">
        <v>360</v>
      </c>
      <c r="J214" s="79">
        <f t="shared" si="7"/>
        <v>20</v>
      </c>
    </row>
    <row r="215" spans="1:10" x14ac:dyDescent="0.25">
      <c r="A215" s="79">
        <f t="shared" si="6"/>
        <v>21</v>
      </c>
      <c r="B215" s="161" t="s">
        <v>361</v>
      </c>
      <c r="D215" s="86"/>
      <c r="E215" s="86"/>
      <c r="F215" s="86"/>
      <c r="G215" s="229">
        <f>G206</f>
        <v>0</v>
      </c>
      <c r="H215" s="229"/>
      <c r="I215" s="163" t="s">
        <v>362</v>
      </c>
      <c r="J215" s="79">
        <f t="shared" si="7"/>
        <v>21</v>
      </c>
    </row>
    <row r="216" spans="1:10" x14ac:dyDescent="0.25">
      <c r="A216" s="79">
        <f t="shared" si="6"/>
        <v>22</v>
      </c>
      <c r="B216" s="161" t="s">
        <v>363</v>
      </c>
      <c r="D216" s="86"/>
      <c r="E216" s="86"/>
      <c r="F216" s="86"/>
      <c r="G216" s="244" t="str">
        <f>G138</f>
        <v>8.84%</v>
      </c>
      <c r="H216" s="86"/>
      <c r="I216" s="163" t="s">
        <v>396</v>
      </c>
      <c r="J216" s="79">
        <f t="shared" si="7"/>
        <v>22</v>
      </c>
    </row>
    <row r="217" spans="1:10" x14ac:dyDescent="0.25">
      <c r="A217" s="79">
        <f t="shared" si="6"/>
        <v>23</v>
      </c>
      <c r="B217" s="162"/>
      <c r="D217" s="86"/>
      <c r="E217" s="86"/>
      <c r="F217" s="86"/>
      <c r="G217" s="230"/>
      <c r="H217" s="230"/>
      <c r="I217" s="226"/>
      <c r="J217" s="79">
        <f t="shared" si="7"/>
        <v>23</v>
      </c>
    </row>
    <row r="218" spans="1:10" x14ac:dyDescent="0.25">
      <c r="A218" s="79">
        <f t="shared" si="6"/>
        <v>24</v>
      </c>
      <c r="B218" s="161" t="s">
        <v>366</v>
      </c>
      <c r="C218" s="79"/>
      <c r="D218" s="79"/>
      <c r="E218" s="86"/>
      <c r="F218" s="86"/>
      <c r="G218" s="231">
        <f>IFERROR(((G212)+(G213/G214)+G206)*G216/(1-G216),0)</f>
        <v>0</v>
      </c>
      <c r="H218" s="238"/>
      <c r="I218" s="163" t="s">
        <v>367</v>
      </c>
      <c r="J218" s="79">
        <f t="shared" si="7"/>
        <v>24</v>
      </c>
    </row>
    <row r="219" spans="1:10" x14ac:dyDescent="0.25">
      <c r="A219" s="79">
        <f t="shared" si="6"/>
        <v>25</v>
      </c>
      <c r="B219" s="222" t="s">
        <v>368</v>
      </c>
      <c r="D219" s="222"/>
      <c r="G219" s="79"/>
      <c r="H219" s="79"/>
      <c r="I219" s="163"/>
      <c r="J219" s="79">
        <f t="shared" si="7"/>
        <v>25</v>
      </c>
    </row>
    <row r="220" spans="1:10" x14ac:dyDescent="0.25">
      <c r="A220" s="79">
        <f t="shared" si="6"/>
        <v>26</v>
      </c>
      <c r="G220" s="79"/>
      <c r="H220" s="79"/>
      <c r="I220" s="163"/>
      <c r="J220" s="79">
        <f t="shared" si="7"/>
        <v>26</v>
      </c>
    </row>
    <row r="221" spans="1:10" x14ac:dyDescent="0.25">
      <c r="A221" s="79">
        <f t="shared" si="6"/>
        <v>27</v>
      </c>
      <c r="B221" s="166" t="s">
        <v>369</v>
      </c>
      <c r="G221" s="220">
        <f>G218+G206</f>
        <v>0</v>
      </c>
      <c r="H221" s="220"/>
      <c r="I221" s="163" t="s">
        <v>370</v>
      </c>
      <c r="J221" s="79">
        <f t="shared" si="7"/>
        <v>27</v>
      </c>
    </row>
    <row r="222" spans="1:10" x14ac:dyDescent="0.25">
      <c r="A222" s="79">
        <f t="shared" si="6"/>
        <v>28</v>
      </c>
      <c r="G222" s="79"/>
      <c r="H222" s="79"/>
      <c r="I222" s="163"/>
      <c r="J222" s="79">
        <f t="shared" si="7"/>
        <v>28</v>
      </c>
    </row>
    <row r="223" spans="1:10" x14ac:dyDescent="0.25">
      <c r="A223" s="79">
        <f t="shared" si="6"/>
        <v>29</v>
      </c>
      <c r="B223" s="166" t="s">
        <v>397</v>
      </c>
      <c r="G223" s="245">
        <f>G87</f>
        <v>1.7368511652018213E-2</v>
      </c>
      <c r="H223" s="86"/>
      <c r="I223" s="163" t="s">
        <v>398</v>
      </c>
      <c r="J223" s="79">
        <f t="shared" si="7"/>
        <v>29</v>
      </c>
    </row>
    <row r="224" spans="1:10" x14ac:dyDescent="0.25">
      <c r="A224" s="79">
        <f t="shared" si="6"/>
        <v>30</v>
      </c>
      <c r="G224" s="79"/>
      <c r="H224" s="79"/>
      <c r="I224" s="163"/>
      <c r="J224" s="79">
        <f t="shared" si="7"/>
        <v>30</v>
      </c>
    </row>
    <row r="225" spans="1:10" ht="19.5" thickBot="1" x14ac:dyDescent="0.3">
      <c r="A225" s="79">
        <f t="shared" si="6"/>
        <v>31</v>
      </c>
      <c r="B225" s="166" t="s">
        <v>399</v>
      </c>
      <c r="G225" s="246">
        <f>G221+G223</f>
        <v>1.7368511652018213E-2</v>
      </c>
      <c r="H225" s="247"/>
      <c r="I225" s="163" t="s">
        <v>374</v>
      </c>
      <c r="J225" s="79">
        <f t="shared" si="7"/>
        <v>31</v>
      </c>
    </row>
    <row r="226" spans="1:10" ht="17.25" thickTop="1" thickBot="1" x14ac:dyDescent="0.3">
      <c r="A226" s="185">
        <f t="shared" si="6"/>
        <v>32</v>
      </c>
      <c r="B226" s="204"/>
      <c r="C226" s="186"/>
      <c r="D226" s="186"/>
      <c r="E226" s="186"/>
      <c r="F226" s="186"/>
      <c r="G226" s="248"/>
      <c r="H226" s="248"/>
      <c r="I226" s="187"/>
      <c r="J226" s="185">
        <f t="shared" si="7"/>
        <v>32</v>
      </c>
    </row>
    <row r="227" spans="1:10" x14ac:dyDescent="0.25">
      <c r="A227" s="79">
        <f t="shared" si="6"/>
        <v>33</v>
      </c>
      <c r="B227" s="166"/>
      <c r="G227" s="247"/>
      <c r="H227" s="247"/>
      <c r="I227" s="163"/>
      <c r="J227" s="79">
        <f t="shared" si="7"/>
        <v>33</v>
      </c>
    </row>
    <row r="228" spans="1:10" ht="18.75" x14ac:dyDescent="0.25">
      <c r="A228" s="79">
        <f t="shared" si="6"/>
        <v>34</v>
      </c>
      <c r="B228" s="166" t="s">
        <v>375</v>
      </c>
      <c r="E228" s="86"/>
      <c r="F228" s="86"/>
      <c r="G228" s="209"/>
      <c r="H228" s="209"/>
      <c r="I228" s="163"/>
      <c r="J228" s="79">
        <f t="shared" si="7"/>
        <v>34</v>
      </c>
    </row>
    <row r="229" spans="1:10" x14ac:dyDescent="0.25">
      <c r="A229" s="79">
        <f t="shared" si="6"/>
        <v>35</v>
      </c>
      <c r="B229" s="210"/>
      <c r="E229" s="86"/>
      <c r="F229" s="86"/>
      <c r="G229" s="209"/>
      <c r="H229" s="209"/>
      <c r="I229" s="163"/>
      <c r="J229" s="79">
        <f t="shared" si="7"/>
        <v>35</v>
      </c>
    </row>
    <row r="230" spans="1:10" x14ac:dyDescent="0.25">
      <c r="A230" s="79">
        <f t="shared" si="6"/>
        <v>36</v>
      </c>
      <c r="B230" s="166" t="s">
        <v>339</v>
      </c>
      <c r="E230" s="86"/>
      <c r="F230" s="86"/>
      <c r="G230" s="209"/>
      <c r="H230" s="209"/>
      <c r="I230" s="163"/>
      <c r="J230" s="79">
        <f t="shared" si="7"/>
        <v>36</v>
      </c>
    </row>
    <row r="231" spans="1:10" x14ac:dyDescent="0.25">
      <c r="A231" s="79">
        <f t="shared" si="6"/>
        <v>37</v>
      </c>
      <c r="B231" s="86"/>
      <c r="C231" s="86"/>
      <c r="D231" s="86"/>
      <c r="E231" s="86"/>
      <c r="F231" s="86"/>
      <c r="G231" s="209"/>
      <c r="H231" s="209"/>
      <c r="I231" s="163"/>
      <c r="J231" s="79">
        <f t="shared" si="7"/>
        <v>37</v>
      </c>
    </row>
    <row r="232" spans="1:10" x14ac:dyDescent="0.25">
      <c r="A232" s="79">
        <f t="shared" si="6"/>
        <v>38</v>
      </c>
      <c r="B232" s="211" t="s">
        <v>340</v>
      </c>
      <c r="C232" s="86"/>
      <c r="D232" s="86"/>
      <c r="E232" s="86"/>
      <c r="F232" s="86"/>
      <c r="G232" s="209"/>
      <c r="H232" s="209"/>
      <c r="I232" s="212"/>
      <c r="J232" s="79">
        <f t="shared" si="7"/>
        <v>38</v>
      </c>
    </row>
    <row r="233" spans="1:10" x14ac:dyDescent="0.25">
      <c r="A233" s="79">
        <f t="shared" si="6"/>
        <v>39</v>
      </c>
      <c r="B233" s="161" t="s">
        <v>376</v>
      </c>
      <c r="D233" s="86"/>
      <c r="E233" s="86"/>
      <c r="F233" s="86"/>
      <c r="G233" s="213">
        <f>G102</f>
        <v>0</v>
      </c>
      <c r="H233" s="86"/>
      <c r="I233" s="163" t="s">
        <v>400</v>
      </c>
      <c r="J233" s="79">
        <f t="shared" si="7"/>
        <v>39</v>
      </c>
    </row>
    <row r="234" spans="1:10" x14ac:dyDescent="0.25">
      <c r="A234" s="79">
        <f t="shared" si="6"/>
        <v>40</v>
      </c>
      <c r="B234" s="161" t="s">
        <v>343</v>
      </c>
      <c r="D234" s="86"/>
      <c r="E234" s="86"/>
      <c r="F234" s="86"/>
      <c r="G234" s="236">
        <v>0</v>
      </c>
      <c r="H234" s="86"/>
      <c r="I234" s="163" t="s">
        <v>389</v>
      </c>
      <c r="J234" s="79">
        <f t="shared" si="7"/>
        <v>40</v>
      </c>
    </row>
    <row r="235" spans="1:10" x14ac:dyDescent="0.25">
      <c r="A235" s="79">
        <f t="shared" si="6"/>
        <v>41</v>
      </c>
      <c r="B235" s="161" t="s">
        <v>345</v>
      </c>
      <c r="D235" s="86"/>
      <c r="E235" s="86"/>
      <c r="F235" s="86"/>
      <c r="G235" s="215">
        <v>0</v>
      </c>
      <c r="H235" s="86"/>
      <c r="I235" s="203"/>
      <c r="J235" s="79">
        <f t="shared" si="7"/>
        <v>41</v>
      </c>
    </row>
    <row r="236" spans="1:10" x14ac:dyDescent="0.25">
      <c r="A236" s="79">
        <f t="shared" si="6"/>
        <v>42</v>
      </c>
      <c r="B236" s="161" t="s">
        <v>401</v>
      </c>
      <c r="D236" s="86"/>
      <c r="E236" s="86"/>
      <c r="F236" s="86"/>
      <c r="G236" s="214">
        <v>0</v>
      </c>
      <c r="H236" s="86"/>
      <c r="I236" s="163" t="s">
        <v>391</v>
      </c>
      <c r="J236" s="79">
        <f t="shared" si="7"/>
        <v>42</v>
      </c>
    </row>
    <row r="237" spans="1:10" x14ac:dyDescent="0.25">
      <c r="A237" s="79">
        <f t="shared" si="6"/>
        <v>43</v>
      </c>
      <c r="B237" s="161" t="s">
        <v>349</v>
      </c>
      <c r="D237" s="86"/>
      <c r="E237" s="86"/>
      <c r="F237" s="86"/>
      <c r="G237" s="243" t="str">
        <f>G159</f>
        <v>21%</v>
      </c>
      <c r="H237" s="86"/>
      <c r="I237" s="163" t="s">
        <v>392</v>
      </c>
      <c r="J237" s="79">
        <f t="shared" si="7"/>
        <v>43</v>
      </c>
    </row>
    <row r="238" spans="1:10" x14ac:dyDescent="0.25">
      <c r="A238" s="79">
        <f t="shared" si="6"/>
        <v>44</v>
      </c>
      <c r="G238" s="79"/>
      <c r="H238" s="79"/>
      <c r="J238" s="79">
        <f t="shared" si="7"/>
        <v>44</v>
      </c>
    </row>
    <row r="239" spans="1:10" x14ac:dyDescent="0.25">
      <c r="A239" s="79">
        <f t="shared" si="6"/>
        <v>45</v>
      </c>
      <c r="B239" s="161" t="s">
        <v>352</v>
      </c>
      <c r="D239" s="86"/>
      <c r="E239" s="86"/>
      <c r="F239" s="86"/>
      <c r="G239" s="220">
        <f>IFERROR((((G233)+(G235/G236))*G237-(G234/G236))/(1-G237),0)</f>
        <v>0</v>
      </c>
      <c r="H239" s="220"/>
      <c r="I239" s="163" t="s">
        <v>394</v>
      </c>
      <c r="J239" s="79">
        <f t="shared" si="7"/>
        <v>45</v>
      </c>
    </row>
    <row r="240" spans="1:10" x14ac:dyDescent="0.25">
      <c r="A240" s="79">
        <f t="shared" si="6"/>
        <v>46</v>
      </c>
      <c r="B240" s="222" t="s">
        <v>354</v>
      </c>
      <c r="D240" s="222"/>
      <c r="G240" s="200"/>
      <c r="H240" s="200"/>
      <c r="J240" s="79">
        <f t="shared" si="7"/>
        <v>46</v>
      </c>
    </row>
    <row r="241" spans="1:10" x14ac:dyDescent="0.25">
      <c r="A241" s="79">
        <f t="shared" si="6"/>
        <v>47</v>
      </c>
      <c r="G241" s="79"/>
      <c r="H241" s="79"/>
      <c r="J241" s="79">
        <f t="shared" si="7"/>
        <v>47</v>
      </c>
    </row>
    <row r="242" spans="1:10" x14ac:dyDescent="0.25">
      <c r="A242" s="79">
        <f t="shared" si="6"/>
        <v>48</v>
      </c>
      <c r="B242" s="166" t="s">
        <v>355</v>
      </c>
      <c r="C242" s="86"/>
      <c r="D242" s="86"/>
      <c r="E242" s="86"/>
      <c r="F242" s="86"/>
      <c r="G242" s="223"/>
      <c r="H242" s="223"/>
      <c r="I242" s="224"/>
      <c r="J242" s="79">
        <f t="shared" si="7"/>
        <v>48</v>
      </c>
    </row>
    <row r="243" spans="1:10" x14ac:dyDescent="0.25">
      <c r="A243" s="79">
        <f t="shared" si="6"/>
        <v>49</v>
      </c>
      <c r="B243" s="81"/>
      <c r="C243" s="86"/>
      <c r="D243" s="86"/>
      <c r="E243" s="86"/>
      <c r="F243" s="86"/>
      <c r="G243" s="223"/>
      <c r="H243" s="223"/>
      <c r="I243" s="212"/>
      <c r="J243" s="79">
        <f t="shared" si="7"/>
        <v>49</v>
      </c>
    </row>
    <row r="244" spans="1:10" x14ac:dyDescent="0.25">
      <c r="A244" s="79">
        <f t="shared" si="6"/>
        <v>50</v>
      </c>
      <c r="B244" s="211" t="s">
        <v>340</v>
      </c>
      <c r="C244" s="86"/>
      <c r="D244" s="86"/>
      <c r="E244" s="86"/>
      <c r="F244" s="86"/>
      <c r="G244" s="223"/>
      <c r="H244" s="223"/>
      <c r="I244" s="212"/>
      <c r="J244" s="79">
        <f t="shared" si="7"/>
        <v>50</v>
      </c>
    </row>
    <row r="245" spans="1:10" x14ac:dyDescent="0.25">
      <c r="A245" s="79">
        <f t="shared" si="6"/>
        <v>51</v>
      </c>
      <c r="B245" s="161" t="s">
        <v>376</v>
      </c>
      <c r="D245" s="86"/>
      <c r="E245" s="86"/>
      <c r="F245" s="86"/>
      <c r="G245" s="190">
        <f>G233</f>
        <v>0</v>
      </c>
      <c r="H245" s="190"/>
      <c r="I245" s="163" t="s">
        <v>378</v>
      </c>
      <c r="J245" s="79">
        <f t="shared" si="7"/>
        <v>51</v>
      </c>
    </row>
    <row r="246" spans="1:10" x14ac:dyDescent="0.25">
      <c r="A246" s="79">
        <f t="shared" si="6"/>
        <v>52</v>
      </c>
      <c r="B246" s="161" t="s">
        <v>357</v>
      </c>
      <c r="D246" s="86"/>
      <c r="E246" s="86"/>
      <c r="F246" s="86"/>
      <c r="G246" s="227">
        <f>G235</f>
        <v>0</v>
      </c>
      <c r="H246" s="227"/>
      <c r="I246" s="163" t="s">
        <v>379</v>
      </c>
      <c r="J246" s="79">
        <f t="shared" si="7"/>
        <v>52</v>
      </c>
    </row>
    <row r="247" spans="1:10" x14ac:dyDescent="0.25">
      <c r="A247" s="79">
        <f t="shared" si="6"/>
        <v>53</v>
      </c>
      <c r="B247" s="161" t="s">
        <v>402</v>
      </c>
      <c r="D247" s="86"/>
      <c r="E247" s="86"/>
      <c r="F247" s="86"/>
      <c r="G247" s="227">
        <f>G236</f>
        <v>0</v>
      </c>
      <c r="H247" s="227"/>
      <c r="I247" s="163" t="s">
        <v>380</v>
      </c>
      <c r="J247" s="79">
        <f t="shared" si="7"/>
        <v>53</v>
      </c>
    </row>
    <row r="248" spans="1:10" x14ac:dyDescent="0.25">
      <c r="A248" s="79">
        <f t="shared" si="6"/>
        <v>54</v>
      </c>
      <c r="B248" s="161" t="s">
        <v>361</v>
      </c>
      <c r="D248" s="86"/>
      <c r="E248" s="86"/>
      <c r="F248" s="86"/>
      <c r="G248" s="229">
        <f>G239</f>
        <v>0</v>
      </c>
      <c r="H248" s="229"/>
      <c r="I248" s="163" t="s">
        <v>381</v>
      </c>
      <c r="J248" s="79">
        <f t="shared" si="7"/>
        <v>54</v>
      </c>
    </row>
    <row r="249" spans="1:10" x14ac:dyDescent="0.25">
      <c r="A249" s="79">
        <f t="shared" si="6"/>
        <v>55</v>
      </c>
      <c r="B249" s="161" t="s">
        <v>363</v>
      </c>
      <c r="D249" s="86"/>
      <c r="E249" s="86"/>
      <c r="F249" s="86"/>
      <c r="G249" s="244" t="str">
        <f>G171</f>
        <v>8.84%</v>
      </c>
      <c r="H249" s="86"/>
      <c r="I249" s="163" t="s">
        <v>403</v>
      </c>
      <c r="J249" s="79">
        <f t="shared" si="7"/>
        <v>55</v>
      </c>
    </row>
    <row r="250" spans="1:10" x14ac:dyDescent="0.25">
      <c r="A250" s="79">
        <f t="shared" si="6"/>
        <v>56</v>
      </c>
      <c r="B250" s="162"/>
      <c r="D250" s="86"/>
      <c r="E250" s="86"/>
      <c r="F250" s="86"/>
      <c r="G250" s="230"/>
      <c r="H250" s="230"/>
      <c r="I250" s="226"/>
      <c r="J250" s="79">
        <f t="shared" si="7"/>
        <v>56</v>
      </c>
    </row>
    <row r="251" spans="1:10" x14ac:dyDescent="0.25">
      <c r="A251" s="79">
        <f t="shared" si="6"/>
        <v>57</v>
      </c>
      <c r="B251" s="161" t="s">
        <v>366</v>
      </c>
      <c r="C251" s="79"/>
      <c r="D251" s="79"/>
      <c r="E251" s="86"/>
      <c r="F251" s="86"/>
      <c r="G251" s="231">
        <f>IFERROR(((G245)+(G246/G247)+G239)*G249/(1-G249),0)</f>
        <v>0</v>
      </c>
      <c r="H251" s="238"/>
      <c r="I251" s="163" t="s">
        <v>367</v>
      </c>
      <c r="J251" s="79">
        <f t="shared" si="7"/>
        <v>57</v>
      </c>
    </row>
    <row r="252" spans="1:10" x14ac:dyDescent="0.25">
      <c r="A252" s="79">
        <f t="shared" si="6"/>
        <v>58</v>
      </c>
      <c r="B252" s="222" t="s">
        <v>368</v>
      </c>
      <c r="D252" s="222"/>
      <c r="G252" s="79"/>
      <c r="H252" s="79"/>
      <c r="I252" s="163"/>
      <c r="J252" s="79">
        <f t="shared" si="7"/>
        <v>58</v>
      </c>
    </row>
    <row r="253" spans="1:10" x14ac:dyDescent="0.25">
      <c r="A253" s="79">
        <f t="shared" si="6"/>
        <v>59</v>
      </c>
      <c r="G253" s="79"/>
      <c r="H253" s="79"/>
      <c r="I253" s="163"/>
      <c r="J253" s="79">
        <f t="shared" si="7"/>
        <v>59</v>
      </c>
    </row>
    <row r="254" spans="1:10" x14ac:dyDescent="0.25">
      <c r="A254" s="79">
        <f t="shared" si="6"/>
        <v>60</v>
      </c>
      <c r="B254" s="166" t="s">
        <v>369</v>
      </c>
      <c r="G254" s="220">
        <f>G251+G239</f>
        <v>0</v>
      </c>
      <c r="H254" s="220"/>
      <c r="I254" s="163" t="s">
        <v>382</v>
      </c>
      <c r="J254" s="79">
        <f t="shared" si="7"/>
        <v>60</v>
      </c>
    </row>
    <row r="255" spans="1:10" x14ac:dyDescent="0.25">
      <c r="A255" s="79">
        <f t="shared" si="6"/>
        <v>61</v>
      </c>
      <c r="G255" s="79"/>
      <c r="H255" s="79"/>
      <c r="I255" s="163"/>
      <c r="J255" s="79">
        <f t="shared" si="7"/>
        <v>61</v>
      </c>
    </row>
    <row r="256" spans="1:10" x14ac:dyDescent="0.25">
      <c r="A256" s="79">
        <f t="shared" si="6"/>
        <v>62</v>
      </c>
      <c r="B256" s="166" t="s">
        <v>383</v>
      </c>
      <c r="G256" s="245">
        <f>G100</f>
        <v>0</v>
      </c>
      <c r="H256" s="86"/>
      <c r="I256" s="163" t="s">
        <v>404</v>
      </c>
      <c r="J256" s="79">
        <f t="shared" si="7"/>
        <v>62</v>
      </c>
    </row>
    <row r="257" spans="1:10" x14ac:dyDescent="0.25">
      <c r="A257" s="79">
        <f t="shared" si="6"/>
        <v>63</v>
      </c>
      <c r="G257" s="79"/>
      <c r="H257" s="79"/>
      <c r="I257" s="163"/>
      <c r="J257" s="79">
        <f t="shared" si="7"/>
        <v>63</v>
      </c>
    </row>
    <row r="258" spans="1:10" ht="19.5" thickBot="1" x14ac:dyDescent="0.3">
      <c r="A258" s="79">
        <f t="shared" si="6"/>
        <v>64</v>
      </c>
      <c r="B258" s="166" t="s">
        <v>385</v>
      </c>
      <c r="G258" s="246">
        <f>G254+G256</f>
        <v>0</v>
      </c>
      <c r="H258" s="247"/>
      <c r="I258" s="163" t="s">
        <v>386</v>
      </c>
      <c r="J258" s="79">
        <f t="shared" si="7"/>
        <v>64</v>
      </c>
    </row>
    <row r="259" spans="1:10" ht="16.5" thickTop="1" x14ac:dyDescent="0.25">
      <c r="A259" s="249"/>
      <c r="B259" s="202"/>
      <c r="C259" s="202"/>
      <c r="D259" s="202"/>
      <c r="E259" s="202"/>
      <c r="F259" s="202"/>
      <c r="G259" s="202"/>
      <c r="H259" s="202"/>
      <c r="I259" s="250"/>
      <c r="J259" s="202"/>
    </row>
    <row r="260" spans="1:10" ht="18.75" x14ac:dyDescent="0.25">
      <c r="A260" s="201">
        <v>1</v>
      </c>
      <c r="B260" s="161" t="s">
        <v>405</v>
      </c>
      <c r="C260" s="202"/>
      <c r="D260" s="202"/>
      <c r="E260" s="202"/>
      <c r="F260" s="202"/>
      <c r="G260" s="202"/>
      <c r="H260" s="202"/>
      <c r="I260" s="250"/>
      <c r="J260" s="202"/>
    </row>
    <row r="261" spans="1:10" x14ac:dyDescent="0.25">
      <c r="A261" s="249"/>
      <c r="B261" s="202"/>
      <c r="C261" s="202"/>
      <c r="D261" s="202"/>
      <c r="E261" s="202"/>
      <c r="F261" s="202"/>
      <c r="G261" s="202"/>
      <c r="H261" s="202"/>
      <c r="I261" s="250"/>
      <c r="J261" s="202"/>
    </row>
    <row r="262" spans="1:10" ht="18.75" x14ac:dyDescent="0.25">
      <c r="A262" s="201"/>
    </row>
  </sheetData>
  <mergeCells count="20">
    <mergeCell ref="B189:I189"/>
    <mergeCell ref="B190:I190"/>
    <mergeCell ref="B110:I110"/>
    <mergeCell ref="B111:I111"/>
    <mergeCell ref="B112:I112"/>
    <mergeCell ref="B186:I186"/>
    <mergeCell ref="B187:I187"/>
    <mergeCell ref="B188:I188"/>
    <mergeCell ref="B109:I109"/>
    <mergeCell ref="B3:I3"/>
    <mergeCell ref="B4:I4"/>
    <mergeCell ref="B5:I5"/>
    <mergeCell ref="B6:I6"/>
    <mergeCell ref="B7:I7"/>
    <mergeCell ref="B70:I70"/>
    <mergeCell ref="B71:I71"/>
    <mergeCell ref="B72:I72"/>
    <mergeCell ref="B73:I73"/>
    <mergeCell ref="B74:I74"/>
    <mergeCell ref="B108:I108"/>
  </mergeCells>
  <printOptions horizontalCentered="1"/>
  <pageMargins left="0.25" right="0.25" top="0.5" bottom="0.5" header="0.35" footer="0.25"/>
  <pageSetup scale="53" orientation="portrait" r:id="rId1"/>
  <headerFooter scaleWithDoc="0" alignWithMargins="0">
    <oddHeader>&amp;C&amp;"Times New Roman,Bold"&amp;7AS FILED</oddHeader>
    <oddFooter>&amp;L&amp;A&amp;CPage 6.&amp;P&amp;R&amp;F</oddFooter>
  </headerFooter>
  <rowBreaks count="3" manualBreakCount="3">
    <brk id="68" max="16383" man="1"/>
    <brk id="106" max="16383" man="1"/>
    <brk id="1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4EF43-0A7B-41BD-98D2-733E50F09882}">
  <sheetPr>
    <pageSetUpPr fitToPage="1"/>
  </sheetPr>
  <dimension ref="A1:K95"/>
  <sheetViews>
    <sheetView tabSelected="1" view="pageBreakPreview" zoomScale="60" zoomScaleNormal="80" workbookViewId="0">
      <selection activeCell="N87" sqref="N87"/>
    </sheetView>
  </sheetViews>
  <sheetFormatPr defaultColWidth="9.140625" defaultRowHeight="15.75" x14ac:dyDescent="0.25"/>
  <cols>
    <col min="1" max="1" width="5.140625" style="87" customWidth="1"/>
    <col min="2" max="2" width="12.5703125" style="84" customWidth="1"/>
    <col min="3" max="3" width="20" style="84" customWidth="1"/>
    <col min="4" max="8" width="21.5703125" style="84" customWidth="1"/>
    <col min="9" max="9" width="5.140625" style="87" customWidth="1"/>
    <col min="10" max="10" width="13.5703125" style="84" customWidth="1"/>
    <col min="11" max="11" width="12.5703125" style="84" customWidth="1"/>
    <col min="12" max="16384" width="9.140625" style="84"/>
  </cols>
  <sheetData>
    <row r="1" spans="1:10" x14ac:dyDescent="0.25">
      <c r="D1" s="88"/>
    </row>
    <row r="2" spans="1:10" x14ac:dyDescent="0.25">
      <c r="B2" s="351" t="s">
        <v>126</v>
      </c>
      <c r="C2" s="351"/>
      <c r="D2" s="351"/>
      <c r="E2" s="351"/>
      <c r="F2" s="351"/>
      <c r="G2" s="351"/>
      <c r="H2" s="351"/>
      <c r="I2" s="89"/>
    </row>
    <row r="3" spans="1:10" x14ac:dyDescent="0.25">
      <c r="B3" s="352" t="s">
        <v>235</v>
      </c>
      <c r="C3" s="352"/>
      <c r="D3" s="352"/>
      <c r="E3" s="352"/>
      <c r="F3" s="352"/>
      <c r="G3" s="352"/>
      <c r="H3" s="352"/>
      <c r="I3" s="89"/>
    </row>
    <row r="4" spans="1:10" x14ac:dyDescent="0.25">
      <c r="B4" s="352" t="s">
        <v>181</v>
      </c>
      <c r="C4" s="352"/>
      <c r="D4" s="352"/>
      <c r="E4" s="352"/>
      <c r="F4" s="352"/>
      <c r="G4" s="352"/>
      <c r="H4" s="352"/>
      <c r="I4" s="89"/>
    </row>
    <row r="5" spans="1:10" x14ac:dyDescent="0.25">
      <c r="B5" s="353" t="s">
        <v>2</v>
      </c>
      <c r="C5" s="353"/>
      <c r="D5" s="353"/>
      <c r="E5" s="353"/>
      <c r="F5" s="353"/>
      <c r="G5" s="353"/>
      <c r="H5" s="353"/>
      <c r="I5" s="89"/>
    </row>
    <row r="6" spans="1:10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10" x14ac:dyDescent="0.25">
      <c r="A7" s="79" t="s">
        <v>3</v>
      </c>
      <c r="B7" s="81"/>
      <c r="I7" s="79" t="s">
        <v>3</v>
      </c>
    </row>
    <row r="8" spans="1:10" x14ac:dyDescent="0.25">
      <c r="A8" s="80" t="s">
        <v>7</v>
      </c>
      <c r="B8" s="81"/>
      <c r="I8" s="80" t="s">
        <v>7</v>
      </c>
    </row>
    <row r="9" spans="1:10" x14ac:dyDescent="0.25">
      <c r="A9" s="79">
        <v>1</v>
      </c>
      <c r="C9" s="90" t="s">
        <v>182</v>
      </c>
      <c r="D9" s="90" t="s">
        <v>183</v>
      </c>
      <c r="E9" s="90" t="s">
        <v>184</v>
      </c>
      <c r="F9" s="90" t="s">
        <v>185</v>
      </c>
      <c r="G9" s="90" t="s">
        <v>186</v>
      </c>
      <c r="H9" s="90" t="s">
        <v>187</v>
      </c>
      <c r="I9" s="79">
        <v>1</v>
      </c>
    </row>
    <row r="10" spans="1:10" x14ac:dyDescent="0.25">
      <c r="A10" s="79">
        <f t="shared" ref="A10:A25" si="0">A9+1</f>
        <v>2</v>
      </c>
      <c r="B10" s="91" t="s">
        <v>188</v>
      </c>
      <c r="C10" s="79"/>
      <c r="D10" s="82" t="s">
        <v>189</v>
      </c>
      <c r="E10" s="79"/>
      <c r="F10" s="79" t="s">
        <v>190</v>
      </c>
      <c r="G10" s="79" t="s">
        <v>191</v>
      </c>
      <c r="H10" s="82" t="s">
        <v>192</v>
      </c>
      <c r="I10" s="79">
        <f t="shared" ref="I10:I25" si="1">I9+1</f>
        <v>2</v>
      </c>
    </row>
    <row r="11" spans="1:10" x14ac:dyDescent="0.25">
      <c r="A11" s="79">
        <f t="shared" si="0"/>
        <v>3</v>
      </c>
      <c r="C11" s="90"/>
      <c r="F11" s="86" t="s">
        <v>193</v>
      </c>
      <c r="H11" s="86" t="s">
        <v>193</v>
      </c>
      <c r="I11" s="79">
        <f t="shared" si="1"/>
        <v>3</v>
      </c>
    </row>
    <row r="12" spans="1:10" x14ac:dyDescent="0.25">
      <c r="A12" s="79">
        <f t="shared" si="0"/>
        <v>4</v>
      </c>
      <c r="C12" s="90"/>
      <c r="D12" s="86" t="s">
        <v>194</v>
      </c>
      <c r="E12" s="86"/>
      <c r="F12" s="86" t="s">
        <v>195</v>
      </c>
      <c r="H12" s="86" t="s">
        <v>195</v>
      </c>
      <c r="I12" s="79">
        <f t="shared" si="1"/>
        <v>4</v>
      </c>
    </row>
    <row r="13" spans="1:10" x14ac:dyDescent="0.25">
      <c r="A13" s="79">
        <f t="shared" si="0"/>
        <v>5</v>
      </c>
      <c r="C13" s="86"/>
      <c r="D13" s="86" t="s">
        <v>195</v>
      </c>
      <c r="E13" s="86" t="s">
        <v>194</v>
      </c>
      <c r="F13" s="86" t="s">
        <v>196</v>
      </c>
      <c r="H13" s="86" t="s">
        <v>196</v>
      </c>
      <c r="I13" s="79">
        <f t="shared" si="1"/>
        <v>5</v>
      </c>
    </row>
    <row r="14" spans="1:10" x14ac:dyDescent="0.25">
      <c r="A14" s="79">
        <f t="shared" si="0"/>
        <v>6</v>
      </c>
      <c r="C14" s="86"/>
      <c r="D14" s="86" t="s">
        <v>196</v>
      </c>
      <c r="E14" s="86" t="s">
        <v>197</v>
      </c>
      <c r="F14" s="86" t="s">
        <v>198</v>
      </c>
      <c r="G14" s="86"/>
      <c r="H14" s="86" t="s">
        <v>198</v>
      </c>
      <c r="I14" s="79">
        <f t="shared" si="1"/>
        <v>6</v>
      </c>
    </row>
    <row r="15" spans="1:10" ht="18.75" x14ac:dyDescent="0.25">
      <c r="A15" s="79">
        <f t="shared" si="0"/>
        <v>7</v>
      </c>
      <c r="B15" s="92" t="s">
        <v>180</v>
      </c>
      <c r="C15" s="92" t="s">
        <v>199</v>
      </c>
      <c r="D15" s="83" t="s">
        <v>198</v>
      </c>
      <c r="E15" s="83" t="s">
        <v>200</v>
      </c>
      <c r="F15" s="83" t="s">
        <v>201</v>
      </c>
      <c r="G15" s="93" t="s">
        <v>197</v>
      </c>
      <c r="H15" s="83" t="s">
        <v>202</v>
      </c>
      <c r="I15" s="79">
        <f t="shared" si="1"/>
        <v>7</v>
      </c>
    </row>
    <row r="16" spans="1:10" x14ac:dyDescent="0.25">
      <c r="A16" s="79">
        <f t="shared" si="0"/>
        <v>8</v>
      </c>
      <c r="B16" s="94" t="s">
        <v>203</v>
      </c>
      <c r="C16" s="104">
        <f>2020</f>
        <v>2020</v>
      </c>
      <c r="D16" s="95">
        <f>'Pg1 TO5 C4 FERC Adder Refund'!D10/12</f>
        <v>-1486.8813395293255</v>
      </c>
      <c r="E16" s="96">
        <v>4.1999999999999997E-3</v>
      </c>
      <c r="F16" s="120">
        <f>+D16</f>
        <v>-1486.8813395293255</v>
      </c>
      <c r="G16" s="119">
        <f>(D16/2)*E16</f>
        <v>-3.1224508130115831</v>
      </c>
      <c r="H16" s="121">
        <f t="shared" ref="H16:H31" si="2">F16+G16</f>
        <v>-1490.003790342337</v>
      </c>
      <c r="I16" s="79">
        <f t="shared" si="1"/>
        <v>8</v>
      </c>
      <c r="J16" s="105"/>
    </row>
    <row r="17" spans="1:10" x14ac:dyDescent="0.25">
      <c r="A17" s="79">
        <f t="shared" si="0"/>
        <v>9</v>
      </c>
      <c r="B17" s="94" t="s">
        <v>204</v>
      </c>
      <c r="C17" s="104">
        <f>C16</f>
        <v>2020</v>
      </c>
      <c r="D17" s="98">
        <f>D16</f>
        <v>-1486.8813395293255</v>
      </c>
      <c r="E17" s="96">
        <v>3.8999999999999998E-3</v>
      </c>
      <c r="F17" s="108">
        <f t="shared" ref="F17:F56" si="3">H16+D17</f>
        <v>-2976.8851298716627</v>
      </c>
      <c r="G17" s="97">
        <f>(H16+F17)/2*E17</f>
        <v>-8.7104333944172989</v>
      </c>
      <c r="H17" s="109">
        <f t="shared" si="2"/>
        <v>-2985.5955632660798</v>
      </c>
      <c r="I17" s="79">
        <f t="shared" si="1"/>
        <v>9</v>
      </c>
      <c r="J17" s="105"/>
    </row>
    <row r="18" spans="1:10" x14ac:dyDescent="0.25">
      <c r="A18" s="79">
        <f t="shared" si="0"/>
        <v>10</v>
      </c>
      <c r="B18" s="94" t="s">
        <v>205</v>
      </c>
      <c r="C18" s="104">
        <f t="shared" ref="C18:D26" si="4">C17</f>
        <v>2020</v>
      </c>
      <c r="D18" s="98">
        <f t="shared" si="4"/>
        <v>-1486.8813395293255</v>
      </c>
      <c r="E18" s="96">
        <v>4.1999999999999997E-3</v>
      </c>
      <c r="F18" s="108">
        <f t="shared" si="3"/>
        <v>-4472.4769027954053</v>
      </c>
      <c r="G18" s="97">
        <f t="shared" ref="G18:G32" si="5">(H17+F18)/2*E18</f>
        <v>-15.661952178729118</v>
      </c>
      <c r="H18" s="109">
        <f t="shared" si="2"/>
        <v>-4488.1388549741341</v>
      </c>
      <c r="I18" s="79">
        <f t="shared" si="1"/>
        <v>10</v>
      </c>
      <c r="J18" s="105"/>
    </row>
    <row r="19" spans="1:10" x14ac:dyDescent="0.25">
      <c r="A19" s="79">
        <f t="shared" si="0"/>
        <v>11</v>
      </c>
      <c r="B19" s="94" t="s">
        <v>206</v>
      </c>
      <c r="C19" s="104">
        <f t="shared" si="4"/>
        <v>2020</v>
      </c>
      <c r="D19" s="98">
        <f t="shared" si="4"/>
        <v>-1486.8813395293255</v>
      </c>
      <c r="E19" s="96">
        <v>3.8999999999999998E-3</v>
      </c>
      <c r="F19" s="108">
        <f t="shared" si="3"/>
        <v>-5975.0201945034596</v>
      </c>
      <c r="G19" s="97">
        <f t="shared" si="5"/>
        <v>-20.403160146481309</v>
      </c>
      <c r="H19" s="109">
        <f t="shared" si="2"/>
        <v>-5995.4233546499408</v>
      </c>
      <c r="I19" s="79">
        <f t="shared" si="1"/>
        <v>11</v>
      </c>
      <c r="J19" s="105"/>
    </row>
    <row r="20" spans="1:10" x14ac:dyDescent="0.25">
      <c r="A20" s="79">
        <f t="shared" si="0"/>
        <v>12</v>
      </c>
      <c r="B20" s="94" t="s">
        <v>207</v>
      </c>
      <c r="C20" s="104">
        <f t="shared" si="4"/>
        <v>2020</v>
      </c>
      <c r="D20" s="98">
        <f t="shared" si="4"/>
        <v>-1486.8813395293255</v>
      </c>
      <c r="E20" s="96">
        <v>4.0000000000000001E-3</v>
      </c>
      <c r="F20" s="108">
        <f t="shared" si="3"/>
        <v>-7482.3046941792663</v>
      </c>
      <c r="G20" s="97">
        <f t="shared" si="5"/>
        <v>-26.955456097658416</v>
      </c>
      <c r="H20" s="109">
        <f t="shared" si="2"/>
        <v>-7509.2601502769248</v>
      </c>
      <c r="I20" s="79">
        <f t="shared" si="1"/>
        <v>12</v>
      </c>
      <c r="J20" s="105"/>
    </row>
    <row r="21" spans="1:10" x14ac:dyDescent="0.25">
      <c r="A21" s="79">
        <f t="shared" si="0"/>
        <v>13</v>
      </c>
      <c r="B21" s="94" t="s">
        <v>208</v>
      </c>
      <c r="C21" s="104">
        <f t="shared" si="4"/>
        <v>2020</v>
      </c>
      <c r="D21" s="98">
        <f t="shared" si="4"/>
        <v>-1486.8813395293255</v>
      </c>
      <c r="E21" s="96">
        <v>3.8999999999999998E-3</v>
      </c>
      <c r="F21" s="108">
        <f t="shared" si="3"/>
        <v>-8996.1414898062503</v>
      </c>
      <c r="G21" s="97">
        <f t="shared" si="5"/>
        <v>-32.18553319816219</v>
      </c>
      <c r="H21" s="109">
        <f t="shared" si="2"/>
        <v>-9028.3270230044127</v>
      </c>
      <c r="I21" s="79">
        <f t="shared" si="1"/>
        <v>13</v>
      </c>
      <c r="J21" s="105"/>
    </row>
    <row r="22" spans="1:10" x14ac:dyDescent="0.25">
      <c r="A22" s="79">
        <f t="shared" si="0"/>
        <v>14</v>
      </c>
      <c r="B22" s="94" t="s">
        <v>209</v>
      </c>
      <c r="C22" s="104">
        <f t="shared" si="4"/>
        <v>2020</v>
      </c>
      <c r="D22" s="98">
        <f t="shared" si="4"/>
        <v>-1486.8813395293255</v>
      </c>
      <c r="E22" s="96">
        <v>2.8999999999999998E-3</v>
      </c>
      <c r="F22" s="108">
        <f t="shared" si="3"/>
        <v>-10515.208362533738</v>
      </c>
      <c r="G22" s="97">
        <f t="shared" si="5"/>
        <v>-28.338126309030315</v>
      </c>
      <c r="H22" s="109">
        <f t="shared" si="2"/>
        <v>-10543.546488842769</v>
      </c>
      <c r="I22" s="79">
        <f t="shared" si="1"/>
        <v>14</v>
      </c>
      <c r="J22" s="105"/>
    </row>
    <row r="23" spans="1:10" x14ac:dyDescent="0.25">
      <c r="A23" s="79">
        <f t="shared" si="0"/>
        <v>15</v>
      </c>
      <c r="B23" s="94" t="s">
        <v>210</v>
      </c>
      <c r="C23" s="104">
        <f t="shared" si="4"/>
        <v>2020</v>
      </c>
      <c r="D23" s="98">
        <f t="shared" si="4"/>
        <v>-1486.8813395293255</v>
      </c>
      <c r="E23" s="96">
        <v>2.8999999999999998E-3</v>
      </c>
      <c r="F23" s="108">
        <f t="shared" si="3"/>
        <v>-12030.427828372094</v>
      </c>
      <c r="G23" s="97">
        <f t="shared" si="5"/>
        <v>-32.73226275996155</v>
      </c>
      <c r="H23" s="109">
        <f t="shared" si="2"/>
        <v>-12063.160091132057</v>
      </c>
      <c r="I23" s="79">
        <f t="shared" si="1"/>
        <v>15</v>
      </c>
      <c r="J23" s="105"/>
    </row>
    <row r="24" spans="1:10" x14ac:dyDescent="0.25">
      <c r="A24" s="79">
        <f t="shared" si="0"/>
        <v>16</v>
      </c>
      <c r="B24" s="94" t="s">
        <v>211</v>
      </c>
      <c r="C24" s="104">
        <f t="shared" si="4"/>
        <v>2020</v>
      </c>
      <c r="D24" s="98">
        <f t="shared" si="4"/>
        <v>-1486.8813395293255</v>
      </c>
      <c r="E24" s="96">
        <v>2.8E-3</v>
      </c>
      <c r="F24" s="108">
        <f t="shared" si="3"/>
        <v>-13550.041430661382</v>
      </c>
      <c r="G24" s="97">
        <f t="shared" si="5"/>
        <v>-35.858482130510815</v>
      </c>
      <c r="H24" s="109">
        <f t="shared" si="2"/>
        <v>-13585.899912791892</v>
      </c>
      <c r="I24" s="79">
        <f t="shared" si="1"/>
        <v>16</v>
      </c>
      <c r="J24" s="105"/>
    </row>
    <row r="25" spans="1:10" x14ac:dyDescent="0.25">
      <c r="A25" s="79">
        <f t="shared" si="0"/>
        <v>17</v>
      </c>
      <c r="B25" s="94" t="s">
        <v>212</v>
      </c>
      <c r="C25" s="104">
        <f t="shared" si="4"/>
        <v>2020</v>
      </c>
      <c r="D25" s="98">
        <f t="shared" si="4"/>
        <v>-1486.8813395293255</v>
      </c>
      <c r="E25" s="96">
        <v>2.8E-3</v>
      </c>
      <c r="F25" s="108">
        <f t="shared" si="3"/>
        <v>-15072.781252321218</v>
      </c>
      <c r="G25" s="97">
        <f t="shared" si="5"/>
        <v>-40.122153631158355</v>
      </c>
      <c r="H25" s="109">
        <f t="shared" si="2"/>
        <v>-15112.903405952376</v>
      </c>
      <c r="I25" s="79">
        <f t="shared" si="1"/>
        <v>17</v>
      </c>
      <c r="J25" s="105"/>
    </row>
    <row r="26" spans="1:10" x14ac:dyDescent="0.25">
      <c r="A26" s="79">
        <f t="shared" ref="A26:A56" si="6">A25+1</f>
        <v>18</v>
      </c>
      <c r="B26" s="94" t="s">
        <v>213</v>
      </c>
      <c r="C26" s="104">
        <f t="shared" si="4"/>
        <v>2020</v>
      </c>
      <c r="D26" s="98">
        <f t="shared" si="4"/>
        <v>-1486.8813395293255</v>
      </c>
      <c r="E26" s="96">
        <v>2.7000000000000001E-3</v>
      </c>
      <c r="F26" s="108">
        <f t="shared" si="3"/>
        <v>-16599.784745481702</v>
      </c>
      <c r="G26" s="97">
        <f t="shared" si="5"/>
        <v>-42.812129004436009</v>
      </c>
      <c r="H26" s="109">
        <f t="shared" si="2"/>
        <v>-16642.596874486138</v>
      </c>
      <c r="I26" s="79">
        <f t="shared" ref="I26:I56" si="7">I25+1</f>
        <v>18</v>
      </c>
      <c r="J26" s="105"/>
    </row>
    <row r="27" spans="1:10" x14ac:dyDescent="0.25">
      <c r="A27" s="79">
        <f t="shared" si="6"/>
        <v>19</v>
      </c>
      <c r="B27" s="99" t="s">
        <v>214</v>
      </c>
      <c r="C27" s="106">
        <f>C26</f>
        <v>2020</v>
      </c>
      <c r="D27" s="100">
        <f>D26</f>
        <v>-1486.8813395293255</v>
      </c>
      <c r="E27" s="101">
        <v>2.8E-3</v>
      </c>
      <c r="F27" s="102">
        <f t="shared" si="3"/>
        <v>-18129.478214015464</v>
      </c>
      <c r="G27" s="103">
        <f t="shared" si="5"/>
        <v>-48.680905123902242</v>
      </c>
      <c r="H27" s="107">
        <f t="shared" si="2"/>
        <v>-18178.159119139367</v>
      </c>
      <c r="I27" s="79">
        <f t="shared" si="7"/>
        <v>19</v>
      </c>
      <c r="J27" s="105"/>
    </row>
    <row r="28" spans="1:10" x14ac:dyDescent="0.25">
      <c r="A28" s="79">
        <f t="shared" si="6"/>
        <v>20</v>
      </c>
      <c r="B28" s="94" t="s">
        <v>203</v>
      </c>
      <c r="C28" s="104">
        <f>C27+1</f>
        <v>2021</v>
      </c>
      <c r="D28" s="98"/>
      <c r="E28" s="96">
        <v>2.8E-3</v>
      </c>
      <c r="F28" s="108">
        <f t="shared" si="3"/>
        <v>-18178.159119139367</v>
      </c>
      <c r="G28" s="97">
        <f t="shared" si="5"/>
        <v>-50.898845533590226</v>
      </c>
      <c r="H28" s="109">
        <f t="shared" si="2"/>
        <v>-18229.057964672957</v>
      </c>
      <c r="I28" s="79">
        <f t="shared" si="7"/>
        <v>20</v>
      </c>
      <c r="J28" s="105"/>
    </row>
    <row r="29" spans="1:10" x14ac:dyDescent="0.25">
      <c r="A29" s="79">
        <f t="shared" si="6"/>
        <v>21</v>
      </c>
      <c r="B29" s="94" t="s">
        <v>204</v>
      </c>
      <c r="C29" s="104">
        <f>C28</f>
        <v>2021</v>
      </c>
      <c r="D29" s="98"/>
      <c r="E29" s="96">
        <v>2.5000000000000001E-3</v>
      </c>
      <c r="F29" s="108">
        <f t="shared" si="3"/>
        <v>-18229.057964672957</v>
      </c>
      <c r="G29" s="97">
        <f t="shared" si="5"/>
        <v>-45.572644911682396</v>
      </c>
      <c r="H29" s="109">
        <f t="shared" si="2"/>
        <v>-18274.630609584638</v>
      </c>
      <c r="I29" s="79">
        <f t="shared" si="7"/>
        <v>21</v>
      </c>
      <c r="J29" s="105"/>
    </row>
    <row r="30" spans="1:10" x14ac:dyDescent="0.25">
      <c r="A30" s="79">
        <f t="shared" si="6"/>
        <v>22</v>
      </c>
      <c r="B30" s="94" t="s">
        <v>205</v>
      </c>
      <c r="C30" s="104">
        <f t="shared" ref="C30:C38" si="8">C29</f>
        <v>2021</v>
      </c>
      <c r="D30" s="98"/>
      <c r="E30" s="96">
        <v>2.8E-3</v>
      </c>
      <c r="F30" s="108">
        <f t="shared" si="3"/>
        <v>-18274.630609584638</v>
      </c>
      <c r="G30" s="97">
        <f t="shared" si="5"/>
        <v>-51.168965706836985</v>
      </c>
      <c r="H30" s="109">
        <f t="shared" si="2"/>
        <v>-18325.799575291476</v>
      </c>
      <c r="I30" s="79">
        <f t="shared" si="7"/>
        <v>22</v>
      </c>
      <c r="J30" s="105"/>
    </row>
    <row r="31" spans="1:10" x14ac:dyDescent="0.25">
      <c r="A31" s="79">
        <f t="shared" si="6"/>
        <v>23</v>
      </c>
      <c r="B31" s="94" t="s">
        <v>206</v>
      </c>
      <c r="C31" s="104">
        <f t="shared" si="8"/>
        <v>2021</v>
      </c>
      <c r="D31" s="98"/>
      <c r="E31" s="96">
        <v>2.7000000000000001E-3</v>
      </c>
      <c r="F31" s="108">
        <f t="shared" si="3"/>
        <v>-18325.799575291476</v>
      </c>
      <c r="G31" s="97">
        <f t="shared" si="5"/>
        <v>-49.479658853286985</v>
      </c>
      <c r="H31" s="109">
        <f t="shared" si="2"/>
        <v>-18375.279234144764</v>
      </c>
      <c r="I31" s="79">
        <f t="shared" si="7"/>
        <v>23</v>
      </c>
      <c r="J31" s="105"/>
    </row>
    <row r="32" spans="1:10" x14ac:dyDescent="0.25">
      <c r="A32" s="79">
        <f t="shared" si="6"/>
        <v>24</v>
      </c>
      <c r="B32" s="94" t="s">
        <v>207</v>
      </c>
      <c r="C32" s="104">
        <f t="shared" si="8"/>
        <v>2021</v>
      </c>
      <c r="D32" s="98"/>
      <c r="E32" s="96">
        <v>2.8E-3</v>
      </c>
      <c r="F32" s="108">
        <f t="shared" si="3"/>
        <v>-18375.279234144764</v>
      </c>
      <c r="G32" s="97">
        <f t="shared" si="5"/>
        <v>-51.450781855605335</v>
      </c>
      <c r="H32" s="109">
        <f t="shared" ref="H32:H56" si="9">F32+G32</f>
        <v>-18426.730016000369</v>
      </c>
      <c r="I32" s="79">
        <f t="shared" si="7"/>
        <v>24</v>
      </c>
      <c r="J32" s="105"/>
    </row>
    <row r="33" spans="1:10" x14ac:dyDescent="0.25">
      <c r="A33" s="79">
        <f t="shared" si="6"/>
        <v>25</v>
      </c>
      <c r="B33" s="94" t="s">
        <v>208</v>
      </c>
      <c r="C33" s="104">
        <f t="shared" si="8"/>
        <v>2021</v>
      </c>
      <c r="D33" s="98"/>
      <c r="E33" s="96">
        <v>2.7000000000000001E-3</v>
      </c>
      <c r="F33" s="108">
        <f t="shared" si="3"/>
        <v>-18426.730016000369</v>
      </c>
      <c r="G33" s="97">
        <f t="shared" ref="G33:G56" si="10">(H32+F33)/2*E33</f>
        <v>-49.752171043200995</v>
      </c>
      <c r="H33" s="109">
        <f t="shared" si="9"/>
        <v>-18476.48218704357</v>
      </c>
      <c r="I33" s="79">
        <f t="shared" si="7"/>
        <v>25</v>
      </c>
      <c r="J33" s="105"/>
    </row>
    <row r="34" spans="1:10" x14ac:dyDescent="0.25">
      <c r="A34" s="79">
        <f t="shared" si="6"/>
        <v>26</v>
      </c>
      <c r="B34" s="94" t="s">
        <v>209</v>
      </c>
      <c r="C34" s="104">
        <f t="shared" si="8"/>
        <v>2021</v>
      </c>
      <c r="D34" s="98"/>
      <c r="E34" s="96">
        <v>2.8E-3</v>
      </c>
      <c r="F34" s="108">
        <f t="shared" si="3"/>
        <v>-18476.48218704357</v>
      </c>
      <c r="G34" s="97">
        <f t="shared" si="10"/>
        <v>-51.734150123721996</v>
      </c>
      <c r="H34" s="109">
        <f t="shared" si="9"/>
        <v>-18528.21633716729</v>
      </c>
      <c r="I34" s="79">
        <f t="shared" si="7"/>
        <v>26</v>
      </c>
      <c r="J34" s="105"/>
    </row>
    <row r="35" spans="1:10" x14ac:dyDescent="0.25">
      <c r="A35" s="79">
        <f t="shared" si="6"/>
        <v>27</v>
      </c>
      <c r="B35" s="94" t="s">
        <v>210</v>
      </c>
      <c r="C35" s="104">
        <f t="shared" si="8"/>
        <v>2021</v>
      </c>
      <c r="D35" s="98"/>
      <c r="E35" s="96">
        <v>2.8E-3</v>
      </c>
      <c r="F35" s="108">
        <f t="shared" si="3"/>
        <v>-18528.21633716729</v>
      </c>
      <c r="G35" s="97">
        <f t="shared" si="10"/>
        <v>-51.879005744068415</v>
      </c>
      <c r="H35" s="109">
        <f t="shared" si="9"/>
        <v>-18580.095342911358</v>
      </c>
      <c r="I35" s="79">
        <f t="shared" si="7"/>
        <v>27</v>
      </c>
      <c r="J35" s="105"/>
    </row>
    <row r="36" spans="1:10" x14ac:dyDescent="0.25">
      <c r="A36" s="79">
        <f t="shared" si="6"/>
        <v>28</v>
      </c>
      <c r="B36" s="94" t="s">
        <v>211</v>
      </c>
      <c r="C36" s="104">
        <f t="shared" si="8"/>
        <v>2021</v>
      </c>
      <c r="D36" s="98"/>
      <c r="E36" s="96">
        <v>2.7000000000000001E-3</v>
      </c>
      <c r="F36" s="108">
        <f t="shared" si="3"/>
        <v>-18580.095342911358</v>
      </c>
      <c r="G36" s="97">
        <f t="shared" si="10"/>
        <v>-50.166257425860671</v>
      </c>
      <c r="H36" s="109">
        <f t="shared" si="9"/>
        <v>-18630.261600337217</v>
      </c>
      <c r="I36" s="79">
        <f t="shared" si="7"/>
        <v>28</v>
      </c>
      <c r="J36" s="105"/>
    </row>
    <row r="37" spans="1:10" x14ac:dyDescent="0.25">
      <c r="A37" s="79">
        <f t="shared" si="6"/>
        <v>29</v>
      </c>
      <c r="B37" s="94" t="s">
        <v>212</v>
      </c>
      <c r="C37" s="104">
        <f t="shared" si="8"/>
        <v>2021</v>
      </c>
      <c r="D37" s="98"/>
      <c r="E37" s="96">
        <v>2.8E-3</v>
      </c>
      <c r="F37" s="108">
        <f t="shared" si="3"/>
        <v>-18630.261600337217</v>
      </c>
      <c r="G37" s="97">
        <f t="shared" si="10"/>
        <v>-52.16473248094421</v>
      </c>
      <c r="H37" s="109">
        <f t="shared" si="9"/>
        <v>-18682.426332818162</v>
      </c>
      <c r="I37" s="79">
        <f t="shared" si="7"/>
        <v>29</v>
      </c>
      <c r="J37" s="105"/>
    </row>
    <row r="38" spans="1:10" x14ac:dyDescent="0.25">
      <c r="A38" s="79">
        <f t="shared" si="6"/>
        <v>30</v>
      </c>
      <c r="B38" s="94" t="s">
        <v>213</v>
      </c>
      <c r="C38" s="104">
        <f t="shared" si="8"/>
        <v>2021</v>
      </c>
      <c r="D38" s="98"/>
      <c r="E38" s="96">
        <v>2.7000000000000001E-3</v>
      </c>
      <c r="F38" s="108">
        <f t="shared" si="3"/>
        <v>-18682.426332818162</v>
      </c>
      <c r="G38" s="97">
        <f t="shared" si="10"/>
        <v>-50.442551098609044</v>
      </c>
      <c r="H38" s="109">
        <f t="shared" si="9"/>
        <v>-18732.86888391677</v>
      </c>
      <c r="I38" s="79">
        <f t="shared" si="7"/>
        <v>30</v>
      </c>
      <c r="J38" s="105"/>
    </row>
    <row r="39" spans="1:10" x14ac:dyDescent="0.25">
      <c r="A39" s="79">
        <f t="shared" si="6"/>
        <v>31</v>
      </c>
      <c r="B39" s="99" t="s">
        <v>214</v>
      </c>
      <c r="C39" s="106">
        <f>C38</f>
        <v>2021</v>
      </c>
      <c r="D39" s="100"/>
      <c r="E39" s="101">
        <v>2.8E-3</v>
      </c>
      <c r="F39" s="102">
        <f t="shared" si="3"/>
        <v>-18732.86888391677</v>
      </c>
      <c r="G39" s="103">
        <f t="shared" si="10"/>
        <v>-52.452032874966953</v>
      </c>
      <c r="H39" s="107">
        <f t="shared" si="9"/>
        <v>-18785.320916791738</v>
      </c>
      <c r="I39" s="79">
        <f t="shared" si="7"/>
        <v>31</v>
      </c>
      <c r="J39" s="105"/>
    </row>
    <row r="40" spans="1:10" x14ac:dyDescent="0.25">
      <c r="A40" s="79">
        <f t="shared" si="6"/>
        <v>32</v>
      </c>
      <c r="B40" s="94" t="s">
        <v>203</v>
      </c>
      <c r="C40" s="104">
        <v>2022</v>
      </c>
      <c r="D40" s="98"/>
      <c r="E40" s="96">
        <v>2.8E-3</v>
      </c>
      <c r="F40" s="108">
        <f t="shared" si="3"/>
        <v>-18785.320916791738</v>
      </c>
      <c r="G40" s="97">
        <f t="shared" si="10"/>
        <v>-52.598898567016867</v>
      </c>
      <c r="H40" s="109">
        <f t="shared" si="9"/>
        <v>-18837.919815358753</v>
      </c>
      <c r="I40" s="79">
        <f t="shared" si="7"/>
        <v>32</v>
      </c>
      <c r="J40" s="105"/>
    </row>
    <row r="41" spans="1:10" x14ac:dyDescent="0.25">
      <c r="A41" s="79">
        <f t="shared" si="6"/>
        <v>33</v>
      </c>
      <c r="B41" s="94" t="s">
        <v>204</v>
      </c>
      <c r="C41" s="104">
        <v>2022</v>
      </c>
      <c r="D41" s="98"/>
      <c r="E41" s="96">
        <v>2.5000000000000001E-3</v>
      </c>
      <c r="F41" s="108">
        <f t="shared" si="3"/>
        <v>-18837.919815358753</v>
      </c>
      <c r="G41" s="97">
        <f t="shared" si="10"/>
        <v>-47.094799538396884</v>
      </c>
      <c r="H41" s="109">
        <f t="shared" si="9"/>
        <v>-18885.014614897151</v>
      </c>
      <c r="I41" s="79">
        <f t="shared" si="7"/>
        <v>33</v>
      </c>
      <c r="J41" s="105"/>
    </row>
    <row r="42" spans="1:10" x14ac:dyDescent="0.25">
      <c r="A42" s="79">
        <f t="shared" si="6"/>
        <v>34</v>
      </c>
      <c r="B42" s="94" t="s">
        <v>205</v>
      </c>
      <c r="C42" s="104">
        <v>2022</v>
      </c>
      <c r="D42" s="98"/>
      <c r="E42" s="96">
        <v>2.8E-3</v>
      </c>
      <c r="F42" s="108">
        <f t="shared" si="3"/>
        <v>-18885.014614897151</v>
      </c>
      <c r="G42" s="97">
        <f t="shared" si="10"/>
        <v>-52.878040921712021</v>
      </c>
      <c r="H42" s="109">
        <f t="shared" si="9"/>
        <v>-18937.892655818861</v>
      </c>
      <c r="I42" s="79">
        <f t="shared" si="7"/>
        <v>34</v>
      </c>
      <c r="J42" s="105"/>
    </row>
    <row r="43" spans="1:10" x14ac:dyDescent="0.25">
      <c r="A43" s="79">
        <f t="shared" si="6"/>
        <v>35</v>
      </c>
      <c r="B43" s="94" t="s">
        <v>206</v>
      </c>
      <c r="C43" s="104">
        <v>2022</v>
      </c>
      <c r="D43" s="98"/>
      <c r="E43" s="96">
        <v>2.7000000000000001E-3</v>
      </c>
      <c r="F43" s="108">
        <f t="shared" si="3"/>
        <v>-18937.892655818861</v>
      </c>
      <c r="G43" s="97">
        <f t="shared" si="10"/>
        <v>-51.13231017071093</v>
      </c>
      <c r="H43" s="109">
        <f t="shared" si="9"/>
        <v>-18989.024965989571</v>
      </c>
      <c r="I43" s="79">
        <f t="shared" si="7"/>
        <v>35</v>
      </c>
      <c r="J43" s="105"/>
    </row>
    <row r="44" spans="1:10" x14ac:dyDescent="0.25">
      <c r="A44" s="79">
        <f t="shared" si="6"/>
        <v>36</v>
      </c>
      <c r="B44" s="94" t="s">
        <v>207</v>
      </c>
      <c r="C44" s="104">
        <v>2022</v>
      </c>
      <c r="D44" s="98"/>
      <c r="E44" s="96">
        <v>2.8E-3</v>
      </c>
      <c r="F44" s="108">
        <f t="shared" si="3"/>
        <v>-18989.024965989571</v>
      </c>
      <c r="G44" s="97">
        <f t="shared" si="10"/>
        <v>-53.1692699047708</v>
      </c>
      <c r="H44" s="109">
        <f t="shared" si="9"/>
        <v>-19042.194235894342</v>
      </c>
      <c r="I44" s="79">
        <f t="shared" si="7"/>
        <v>36</v>
      </c>
      <c r="J44" s="105"/>
    </row>
    <row r="45" spans="1:10" x14ac:dyDescent="0.25">
      <c r="A45" s="79">
        <f t="shared" si="6"/>
        <v>37</v>
      </c>
      <c r="B45" s="94" t="s">
        <v>208</v>
      </c>
      <c r="C45" s="104">
        <v>2022</v>
      </c>
      <c r="D45" s="98"/>
      <c r="E45" s="96">
        <v>2.7000000000000001E-3</v>
      </c>
      <c r="F45" s="108">
        <f t="shared" si="3"/>
        <v>-19042.194235894342</v>
      </c>
      <c r="G45" s="97">
        <f t="shared" si="10"/>
        <v>-51.413924436914726</v>
      </c>
      <c r="H45" s="109">
        <f t="shared" si="9"/>
        <v>-19093.608160331256</v>
      </c>
      <c r="I45" s="79">
        <f t="shared" si="7"/>
        <v>37</v>
      </c>
      <c r="J45" s="105"/>
    </row>
    <row r="46" spans="1:10" x14ac:dyDescent="0.25">
      <c r="A46" s="79">
        <f t="shared" si="6"/>
        <v>38</v>
      </c>
      <c r="B46" s="94" t="s">
        <v>209</v>
      </c>
      <c r="C46" s="104">
        <v>2022</v>
      </c>
      <c r="D46" s="98"/>
      <c r="E46" s="96">
        <v>3.0999999999999999E-3</v>
      </c>
      <c r="F46" s="108">
        <f t="shared" si="3"/>
        <v>-19093.608160331256</v>
      </c>
      <c r="G46" s="97">
        <f t="shared" si="10"/>
        <v>-59.190185297026893</v>
      </c>
      <c r="H46" s="109">
        <f t="shared" si="9"/>
        <v>-19152.798345628282</v>
      </c>
      <c r="I46" s="79">
        <f t="shared" si="7"/>
        <v>38</v>
      </c>
      <c r="J46" s="105"/>
    </row>
    <row r="47" spans="1:10" x14ac:dyDescent="0.25">
      <c r="A47" s="79">
        <f t="shared" si="6"/>
        <v>39</v>
      </c>
      <c r="B47" s="94" t="s">
        <v>210</v>
      </c>
      <c r="C47" s="104">
        <v>2022</v>
      </c>
      <c r="D47" s="98"/>
      <c r="E47" s="96">
        <v>3.0999999999999999E-3</v>
      </c>
      <c r="F47" s="108">
        <f t="shared" si="3"/>
        <v>-19152.798345628282</v>
      </c>
      <c r="G47" s="97">
        <f t="shared" si="10"/>
        <v>-59.373674871447669</v>
      </c>
      <c r="H47" s="109">
        <f t="shared" si="9"/>
        <v>-19212.172020499729</v>
      </c>
      <c r="I47" s="79">
        <f t="shared" si="7"/>
        <v>39</v>
      </c>
      <c r="J47" s="105"/>
    </row>
    <row r="48" spans="1:10" x14ac:dyDescent="0.25">
      <c r="A48" s="79">
        <f t="shared" si="6"/>
        <v>40</v>
      </c>
      <c r="B48" s="94" t="s">
        <v>211</v>
      </c>
      <c r="C48" s="104">
        <v>2022</v>
      </c>
      <c r="D48" s="98"/>
      <c r="E48" s="96">
        <v>3.0000000000000001E-3</v>
      </c>
      <c r="F48" s="108">
        <f t="shared" si="3"/>
        <v>-19212.172020499729</v>
      </c>
      <c r="G48" s="97">
        <f t="shared" si="10"/>
        <v>-57.636516061499186</v>
      </c>
      <c r="H48" s="109">
        <f t="shared" si="9"/>
        <v>-19269.808536561228</v>
      </c>
      <c r="I48" s="79">
        <f t="shared" si="7"/>
        <v>40</v>
      </c>
      <c r="J48" s="105"/>
    </row>
    <row r="49" spans="1:10" x14ac:dyDescent="0.25">
      <c r="A49" s="79">
        <f t="shared" si="6"/>
        <v>41</v>
      </c>
      <c r="B49" s="94" t="s">
        <v>212</v>
      </c>
      <c r="C49" s="104">
        <v>2022</v>
      </c>
      <c r="D49" s="98"/>
      <c r="E49" s="96">
        <v>4.1999999999999997E-3</v>
      </c>
      <c r="F49" s="108">
        <f t="shared" si="3"/>
        <v>-19269.808536561228</v>
      </c>
      <c r="G49" s="97">
        <f t="shared" si="10"/>
        <v>-80.933195853557152</v>
      </c>
      <c r="H49" s="109">
        <f t="shared" si="9"/>
        <v>-19350.741732414786</v>
      </c>
      <c r="I49" s="79">
        <f t="shared" si="7"/>
        <v>41</v>
      </c>
      <c r="J49" s="105"/>
    </row>
    <row r="50" spans="1:10" x14ac:dyDescent="0.25">
      <c r="A50" s="79">
        <f t="shared" si="6"/>
        <v>42</v>
      </c>
      <c r="B50" s="94" t="s">
        <v>213</v>
      </c>
      <c r="C50" s="104">
        <v>2022</v>
      </c>
      <c r="D50" s="98"/>
      <c r="E50" s="96">
        <v>4.0000000000000001E-3</v>
      </c>
      <c r="F50" s="108">
        <f t="shared" si="3"/>
        <v>-19350.741732414786</v>
      </c>
      <c r="G50" s="97">
        <f t="shared" si="10"/>
        <v>-77.402966929659144</v>
      </c>
      <c r="H50" s="109">
        <f t="shared" si="9"/>
        <v>-19428.144699344444</v>
      </c>
      <c r="I50" s="79">
        <f t="shared" si="7"/>
        <v>42</v>
      </c>
      <c r="J50" s="105"/>
    </row>
    <row r="51" spans="1:10" x14ac:dyDescent="0.25">
      <c r="A51" s="79">
        <f t="shared" si="6"/>
        <v>43</v>
      </c>
      <c r="B51" s="99" t="s">
        <v>214</v>
      </c>
      <c r="C51" s="106">
        <v>2022</v>
      </c>
      <c r="D51" s="100"/>
      <c r="E51" s="101">
        <v>4.1999999999999997E-3</v>
      </c>
      <c r="F51" s="102">
        <f t="shared" si="3"/>
        <v>-19428.144699344444</v>
      </c>
      <c r="G51" s="103">
        <f t="shared" si="10"/>
        <v>-81.598207737246668</v>
      </c>
      <c r="H51" s="107">
        <f t="shared" si="9"/>
        <v>-19509.742907081691</v>
      </c>
      <c r="I51" s="79">
        <f t="shared" si="7"/>
        <v>43</v>
      </c>
      <c r="J51" s="105"/>
    </row>
    <row r="52" spans="1:10" x14ac:dyDescent="0.25">
      <c r="A52" s="79">
        <f t="shared" si="6"/>
        <v>44</v>
      </c>
      <c r="B52" s="94" t="s">
        <v>203</v>
      </c>
      <c r="C52" s="104">
        <v>2023</v>
      </c>
      <c r="D52" s="98"/>
      <c r="E52" s="96">
        <v>5.4000000000000003E-3</v>
      </c>
      <c r="F52" s="108">
        <f t="shared" si="3"/>
        <v>-19509.742907081691</v>
      </c>
      <c r="G52" s="97">
        <f t="shared" si="10"/>
        <v>-105.35261169824113</v>
      </c>
      <c r="H52" s="109">
        <f t="shared" si="9"/>
        <v>-19615.09551877993</v>
      </c>
      <c r="I52" s="79">
        <f t="shared" si="7"/>
        <v>44</v>
      </c>
      <c r="J52" s="105"/>
    </row>
    <row r="53" spans="1:10" x14ac:dyDescent="0.25">
      <c r="A53" s="79">
        <f t="shared" si="6"/>
        <v>45</v>
      </c>
      <c r="B53" s="94" t="s">
        <v>204</v>
      </c>
      <c r="C53" s="104">
        <v>2023</v>
      </c>
      <c r="D53" s="98"/>
      <c r="E53" s="96">
        <v>4.7999999999999996E-3</v>
      </c>
      <c r="F53" s="108">
        <f t="shared" si="3"/>
        <v>-19615.09551877993</v>
      </c>
      <c r="G53" s="97">
        <f t="shared" si="10"/>
        <v>-94.152458490143658</v>
      </c>
      <c r="H53" s="109">
        <f t="shared" si="9"/>
        <v>-19709.247977270075</v>
      </c>
      <c r="I53" s="79">
        <f t="shared" si="7"/>
        <v>45</v>
      </c>
      <c r="J53" s="105"/>
    </row>
    <row r="54" spans="1:10" x14ac:dyDescent="0.25">
      <c r="A54" s="79">
        <f t="shared" si="6"/>
        <v>46</v>
      </c>
      <c r="B54" s="94" t="s">
        <v>205</v>
      </c>
      <c r="C54" s="104">
        <v>2023</v>
      </c>
      <c r="D54" s="98"/>
      <c r="E54" s="96">
        <v>5.4000000000000003E-3</v>
      </c>
      <c r="F54" s="108">
        <f t="shared" si="3"/>
        <v>-19709.247977270075</v>
      </c>
      <c r="G54" s="97">
        <f t="shared" si="10"/>
        <v>-106.42993907725841</v>
      </c>
      <c r="H54" s="109">
        <f t="shared" si="9"/>
        <v>-19815.677916347333</v>
      </c>
      <c r="I54" s="79">
        <f t="shared" si="7"/>
        <v>46</v>
      </c>
      <c r="J54" s="105"/>
    </row>
    <row r="55" spans="1:10" x14ac:dyDescent="0.25">
      <c r="A55" s="79">
        <f t="shared" si="6"/>
        <v>47</v>
      </c>
      <c r="B55" s="94" t="s">
        <v>206</v>
      </c>
      <c r="C55" s="104">
        <v>2023</v>
      </c>
      <c r="D55" s="98"/>
      <c r="E55" s="96">
        <v>6.1999999999999998E-3</v>
      </c>
      <c r="F55" s="108">
        <f t="shared" si="3"/>
        <v>-19815.677916347333</v>
      </c>
      <c r="G55" s="97">
        <f t="shared" si="10"/>
        <v>-122.85720308135346</v>
      </c>
      <c r="H55" s="109">
        <f t="shared" si="9"/>
        <v>-19938.535119428685</v>
      </c>
      <c r="I55" s="79">
        <f t="shared" si="7"/>
        <v>47</v>
      </c>
      <c r="J55" s="105"/>
    </row>
    <row r="56" spans="1:10" x14ac:dyDescent="0.25">
      <c r="A56" s="79">
        <f t="shared" si="6"/>
        <v>48</v>
      </c>
      <c r="B56" s="94" t="s">
        <v>207</v>
      </c>
      <c r="C56" s="104">
        <v>2023</v>
      </c>
      <c r="D56" s="98"/>
      <c r="E56" s="96">
        <v>6.4000000000000003E-3</v>
      </c>
      <c r="F56" s="108">
        <f t="shared" si="3"/>
        <v>-19938.535119428685</v>
      </c>
      <c r="G56" s="97">
        <f t="shared" si="10"/>
        <v>-127.60662476434359</v>
      </c>
      <c r="H56" s="109">
        <f t="shared" si="9"/>
        <v>-20066.141744193028</v>
      </c>
      <c r="I56" s="79">
        <f t="shared" si="7"/>
        <v>48</v>
      </c>
      <c r="J56" s="105"/>
    </row>
    <row r="57" spans="1:10" x14ac:dyDescent="0.25">
      <c r="A57" s="79">
        <f>A56+1</f>
        <v>49</v>
      </c>
      <c r="B57" s="94" t="s">
        <v>208</v>
      </c>
      <c r="C57" s="104">
        <v>2023</v>
      </c>
      <c r="D57" s="143"/>
      <c r="E57" s="96">
        <v>6.1999999999999998E-3</v>
      </c>
      <c r="F57" s="108">
        <f>H56+D57</f>
        <v>-20066.141744193028</v>
      </c>
      <c r="G57" s="144">
        <f>(H56+F57)/2*E57</f>
        <v>-124.41007881399678</v>
      </c>
      <c r="H57" s="109">
        <f>F57+G57</f>
        <v>-20190.551823007027</v>
      </c>
      <c r="I57" s="79">
        <f>I56+1</f>
        <v>49</v>
      </c>
      <c r="J57" s="105"/>
    </row>
    <row r="58" spans="1:10" x14ac:dyDescent="0.25">
      <c r="A58" s="79">
        <f t="shared" ref="A58:A88" si="11">A57+1</f>
        <v>50</v>
      </c>
      <c r="B58" s="94" t="s">
        <v>209</v>
      </c>
      <c r="C58" s="104">
        <v>2023</v>
      </c>
      <c r="D58" s="98"/>
      <c r="E58" s="96">
        <v>6.7999999999999996E-3</v>
      </c>
      <c r="F58" s="108">
        <f t="shared" ref="F58:F63" si="12">H57+D58</f>
        <v>-20190.551823007027</v>
      </c>
      <c r="G58" s="144">
        <f t="shared" ref="G58:G63" si="13">(H57+F58)/2*E58</f>
        <v>-137.29575239644777</v>
      </c>
      <c r="H58" s="109">
        <f t="shared" ref="H58:H63" si="14">F58+G58</f>
        <v>-20327.847575403473</v>
      </c>
      <c r="I58" s="79">
        <f t="shared" ref="I58:I88" si="15">I57+1</f>
        <v>50</v>
      </c>
      <c r="J58" s="105"/>
    </row>
    <row r="59" spans="1:10" x14ac:dyDescent="0.25">
      <c r="A59" s="79">
        <f t="shared" si="11"/>
        <v>51</v>
      </c>
      <c r="B59" s="94" t="s">
        <v>210</v>
      </c>
      <c r="C59" s="104">
        <v>2023</v>
      </c>
      <c r="D59" s="98"/>
      <c r="E59" s="96">
        <v>6.7999999999999996E-3</v>
      </c>
      <c r="F59" s="108">
        <f t="shared" si="12"/>
        <v>-20327.847575403473</v>
      </c>
      <c r="G59" s="144">
        <f t="shared" si="13"/>
        <v>-138.22936351274362</v>
      </c>
      <c r="H59" s="109">
        <f t="shared" si="14"/>
        <v>-20466.076938916216</v>
      </c>
      <c r="I59" s="79">
        <f t="shared" si="15"/>
        <v>51</v>
      </c>
      <c r="J59" s="105"/>
    </row>
    <row r="60" spans="1:10" x14ac:dyDescent="0.25">
      <c r="A60" s="79">
        <f t="shared" si="11"/>
        <v>52</v>
      </c>
      <c r="B60" s="94" t="s">
        <v>211</v>
      </c>
      <c r="C60" s="104">
        <v>2023</v>
      </c>
      <c r="D60" s="98"/>
      <c r="E60" s="96">
        <v>6.6E-3</v>
      </c>
      <c r="F60" s="108">
        <f t="shared" si="12"/>
        <v>-20466.076938916216</v>
      </c>
      <c r="G60" s="144">
        <f t="shared" si="13"/>
        <v>-135.07610779684703</v>
      </c>
      <c r="H60" s="109">
        <f t="shared" si="14"/>
        <v>-20601.153046713061</v>
      </c>
      <c r="I60" s="79">
        <f t="shared" si="15"/>
        <v>52</v>
      </c>
      <c r="J60" s="105"/>
    </row>
    <row r="61" spans="1:10" x14ac:dyDescent="0.25">
      <c r="A61" s="79">
        <f t="shared" si="11"/>
        <v>53</v>
      </c>
      <c r="B61" s="94" t="s">
        <v>212</v>
      </c>
      <c r="C61" s="104">
        <v>2023</v>
      </c>
      <c r="D61" s="98"/>
      <c r="E61" s="96">
        <v>7.1000000000000004E-3</v>
      </c>
      <c r="F61" s="108">
        <f t="shared" si="12"/>
        <v>-20601.153046713061</v>
      </c>
      <c r="G61" s="144">
        <f t="shared" si="13"/>
        <v>-146.26818663166276</v>
      </c>
      <c r="H61" s="109">
        <f t="shared" si="14"/>
        <v>-20747.421233344725</v>
      </c>
      <c r="I61" s="79">
        <f t="shared" si="15"/>
        <v>53</v>
      </c>
      <c r="J61" s="105"/>
    </row>
    <row r="62" spans="1:10" x14ac:dyDescent="0.25">
      <c r="A62" s="79">
        <f t="shared" si="11"/>
        <v>54</v>
      </c>
      <c r="B62" s="94" t="s">
        <v>213</v>
      </c>
      <c r="C62" s="104">
        <v>2023</v>
      </c>
      <c r="D62" s="98"/>
      <c r="E62" s="96">
        <v>6.8999999999999999E-3</v>
      </c>
      <c r="F62" s="108">
        <f t="shared" si="12"/>
        <v>-20747.421233344725</v>
      </c>
      <c r="G62" s="144">
        <f t="shared" si="13"/>
        <v>-143.15720651007859</v>
      </c>
      <c r="H62" s="109">
        <f t="shared" si="14"/>
        <v>-20890.578439854802</v>
      </c>
      <c r="I62" s="79">
        <f t="shared" si="15"/>
        <v>54</v>
      </c>
      <c r="J62" s="105"/>
    </row>
    <row r="63" spans="1:10" x14ac:dyDescent="0.25">
      <c r="A63" s="79">
        <f t="shared" si="11"/>
        <v>55</v>
      </c>
      <c r="B63" s="99" t="s">
        <v>214</v>
      </c>
      <c r="C63" s="106">
        <v>2023</v>
      </c>
      <c r="D63" s="145"/>
      <c r="E63" s="101">
        <v>7.1000000000000004E-3</v>
      </c>
      <c r="F63" s="102">
        <f t="shared" si="12"/>
        <v>-20890.578439854802</v>
      </c>
      <c r="G63" s="103">
        <f t="shared" si="13"/>
        <v>-148.32310692296912</v>
      </c>
      <c r="H63" s="107">
        <f t="shared" si="14"/>
        <v>-21038.901546777772</v>
      </c>
      <c r="I63" s="79">
        <f t="shared" si="15"/>
        <v>55</v>
      </c>
    </row>
    <row r="64" spans="1:10" x14ac:dyDescent="0.25">
      <c r="A64" s="79">
        <f t="shared" si="11"/>
        <v>56</v>
      </c>
      <c r="B64" s="155" t="s">
        <v>203</v>
      </c>
      <c r="C64" s="156">
        <v>2024</v>
      </c>
      <c r="E64" s="96">
        <v>7.1999999999999998E-3</v>
      </c>
      <c r="F64" s="108">
        <f t="shared" ref="F64:F75" si="16">H63+D64</f>
        <v>-21038.901546777772</v>
      </c>
      <c r="G64" s="144">
        <f t="shared" ref="G64:G75" si="17">(H63+F64)/2*E64</f>
        <v>-151.48009113679996</v>
      </c>
      <c r="H64" s="109">
        <f t="shared" ref="H64:H75" si="18">F64+G64</f>
        <v>-21190.381637914572</v>
      </c>
      <c r="I64" s="79">
        <f t="shared" si="15"/>
        <v>56</v>
      </c>
    </row>
    <row r="65" spans="1:11" x14ac:dyDescent="0.25">
      <c r="A65" s="79">
        <f t="shared" si="11"/>
        <v>57</v>
      </c>
      <c r="B65" s="155" t="s">
        <v>204</v>
      </c>
      <c r="C65" s="156">
        <v>2024</v>
      </c>
      <c r="E65" s="96">
        <v>6.7999999999999996E-3</v>
      </c>
      <c r="F65" s="108">
        <f t="shared" si="16"/>
        <v>-21190.381637914572</v>
      </c>
      <c r="G65" s="144">
        <f t="shared" si="17"/>
        <v>-144.09459513781908</v>
      </c>
      <c r="H65" s="109">
        <f t="shared" si="18"/>
        <v>-21334.476233052392</v>
      </c>
      <c r="I65" s="79">
        <f t="shared" si="15"/>
        <v>57</v>
      </c>
    </row>
    <row r="66" spans="1:11" x14ac:dyDescent="0.25">
      <c r="A66" s="79">
        <f t="shared" si="11"/>
        <v>58</v>
      </c>
      <c r="B66" s="155" t="s">
        <v>205</v>
      </c>
      <c r="C66" s="156">
        <v>2024</v>
      </c>
      <c r="E66" s="96">
        <v>7.1999999999999998E-3</v>
      </c>
      <c r="F66" s="108">
        <f t="shared" si="16"/>
        <v>-21334.476233052392</v>
      </c>
      <c r="G66" s="144">
        <f t="shared" si="17"/>
        <v>-153.60822887797721</v>
      </c>
      <c r="H66" s="109">
        <f t="shared" si="18"/>
        <v>-21488.084461930368</v>
      </c>
      <c r="I66" s="79">
        <f t="shared" si="15"/>
        <v>58</v>
      </c>
    </row>
    <row r="67" spans="1:11" x14ac:dyDescent="0.25">
      <c r="A67" s="79">
        <f t="shared" si="11"/>
        <v>59</v>
      </c>
      <c r="B67" s="155" t="s">
        <v>206</v>
      </c>
      <c r="C67" s="156">
        <v>2024</v>
      </c>
      <c r="E67" s="96">
        <v>7.0000000000000001E-3</v>
      </c>
      <c r="F67" s="108">
        <f t="shared" si="16"/>
        <v>-21488.084461930368</v>
      </c>
      <c r="G67" s="144">
        <f t="shared" si="17"/>
        <v>-150.41659123351258</v>
      </c>
      <c r="H67" s="109">
        <f t="shared" si="18"/>
        <v>-21638.50105316388</v>
      </c>
      <c r="I67" s="79">
        <f t="shared" si="15"/>
        <v>59</v>
      </c>
    </row>
    <row r="68" spans="1:11" x14ac:dyDescent="0.25">
      <c r="A68" s="79">
        <f t="shared" si="11"/>
        <v>60</v>
      </c>
      <c r="B68" s="155" t="s">
        <v>207</v>
      </c>
      <c r="C68" s="156">
        <v>2024</v>
      </c>
      <c r="E68" s="96">
        <v>7.1999999999999998E-3</v>
      </c>
      <c r="F68" s="108">
        <f t="shared" si="16"/>
        <v>-21638.50105316388</v>
      </c>
      <c r="G68" s="144">
        <f t="shared" si="17"/>
        <v>-155.79720758277992</v>
      </c>
      <c r="H68" s="109">
        <f t="shared" si="18"/>
        <v>-21794.298260746658</v>
      </c>
      <c r="I68" s="79">
        <f t="shared" si="15"/>
        <v>60</v>
      </c>
    </row>
    <row r="69" spans="1:11" x14ac:dyDescent="0.25">
      <c r="A69" s="79">
        <f t="shared" si="11"/>
        <v>61</v>
      </c>
      <c r="B69" s="155" t="s">
        <v>208</v>
      </c>
      <c r="C69" s="156">
        <v>2024</v>
      </c>
      <c r="E69" s="96">
        <v>7.0000000000000001E-3</v>
      </c>
      <c r="F69" s="108">
        <f t="shared" si="16"/>
        <v>-21794.298260746658</v>
      </c>
      <c r="G69" s="144">
        <f t="shared" si="17"/>
        <v>-152.56008782522662</v>
      </c>
      <c r="H69" s="109">
        <f t="shared" si="18"/>
        <v>-21946.858348571885</v>
      </c>
      <c r="I69" s="79">
        <f t="shared" si="15"/>
        <v>61</v>
      </c>
    </row>
    <row r="70" spans="1:11" x14ac:dyDescent="0.25">
      <c r="A70" s="79">
        <f t="shared" si="11"/>
        <v>62</v>
      </c>
      <c r="B70" s="155" t="s">
        <v>209</v>
      </c>
      <c r="C70" s="156">
        <v>2024</v>
      </c>
      <c r="E70" s="96">
        <v>7.1999999999999998E-3</v>
      </c>
      <c r="F70" s="108">
        <f t="shared" si="16"/>
        <v>-21946.858348571885</v>
      </c>
      <c r="G70" s="144">
        <f t="shared" si="17"/>
        <v>-158.01738010971758</v>
      </c>
      <c r="H70" s="109">
        <f t="shared" si="18"/>
        <v>-22104.875728681604</v>
      </c>
      <c r="I70" s="79">
        <f t="shared" si="15"/>
        <v>62</v>
      </c>
    </row>
    <row r="71" spans="1:11" x14ac:dyDescent="0.25">
      <c r="A71" s="79">
        <f t="shared" si="11"/>
        <v>63</v>
      </c>
      <c r="B71" s="155" t="s">
        <v>210</v>
      </c>
      <c r="C71" s="156">
        <v>2024</v>
      </c>
      <c r="E71" s="96">
        <v>7.1999999999999998E-3</v>
      </c>
      <c r="F71" s="108">
        <f t="shared" si="16"/>
        <v>-22104.875728681604</v>
      </c>
      <c r="G71" s="144">
        <f t="shared" si="17"/>
        <v>-159.15510524650753</v>
      </c>
      <c r="H71" s="109">
        <f t="shared" si="18"/>
        <v>-22264.030833928111</v>
      </c>
      <c r="I71" s="79">
        <f t="shared" si="15"/>
        <v>63</v>
      </c>
    </row>
    <row r="72" spans="1:11" x14ac:dyDescent="0.25">
      <c r="A72" s="79">
        <f t="shared" si="11"/>
        <v>64</v>
      </c>
      <c r="B72" s="155" t="s">
        <v>211</v>
      </c>
      <c r="C72" s="156">
        <v>2024</v>
      </c>
      <c r="E72" s="96">
        <v>7.0000000000000001E-3</v>
      </c>
      <c r="F72" s="108">
        <f t="shared" si="16"/>
        <v>-22264.030833928111</v>
      </c>
      <c r="G72" s="144">
        <f t="shared" si="17"/>
        <v>-155.84821583749678</v>
      </c>
      <c r="H72" s="109">
        <f t="shared" si="18"/>
        <v>-22419.879049765608</v>
      </c>
      <c r="I72" s="79">
        <f t="shared" si="15"/>
        <v>64</v>
      </c>
    </row>
    <row r="73" spans="1:11" x14ac:dyDescent="0.25">
      <c r="A73" s="79">
        <f t="shared" si="11"/>
        <v>65</v>
      </c>
      <c r="B73" s="155" t="s">
        <v>212</v>
      </c>
      <c r="C73" s="156">
        <v>2024</v>
      </c>
      <c r="E73" s="96">
        <v>7.1999999999999998E-3</v>
      </c>
      <c r="F73" s="108">
        <f t="shared" si="16"/>
        <v>-22419.879049765608</v>
      </c>
      <c r="G73" s="144">
        <f t="shared" si="17"/>
        <v>-161.42312915831238</v>
      </c>
      <c r="H73" s="109">
        <f t="shared" si="18"/>
        <v>-22581.302178923921</v>
      </c>
      <c r="I73" s="79">
        <f t="shared" si="15"/>
        <v>65</v>
      </c>
    </row>
    <row r="74" spans="1:11" x14ac:dyDescent="0.25">
      <c r="A74" s="79">
        <f t="shared" si="11"/>
        <v>66</v>
      </c>
      <c r="B74" s="155" t="s">
        <v>213</v>
      </c>
      <c r="C74" s="156">
        <v>2024</v>
      </c>
      <c r="E74" s="96">
        <v>7.0000000000000001E-3</v>
      </c>
      <c r="F74" s="108">
        <f t="shared" si="16"/>
        <v>-22581.302178923921</v>
      </c>
      <c r="G74" s="144">
        <f t="shared" si="17"/>
        <v>-158.06911525246744</v>
      </c>
      <c r="H74" s="109">
        <f t="shared" si="18"/>
        <v>-22739.371294176388</v>
      </c>
      <c r="I74" s="79">
        <f t="shared" si="15"/>
        <v>66</v>
      </c>
    </row>
    <row r="75" spans="1:11" x14ac:dyDescent="0.25">
      <c r="A75" s="79">
        <f t="shared" si="11"/>
        <v>67</v>
      </c>
      <c r="B75" s="157" t="s">
        <v>214</v>
      </c>
      <c r="C75" s="158">
        <v>2024</v>
      </c>
      <c r="D75" s="145"/>
      <c r="E75" s="101">
        <v>7.1999999999999998E-3</v>
      </c>
      <c r="F75" s="102">
        <f t="shared" si="16"/>
        <v>-22739.371294176388</v>
      </c>
      <c r="G75" s="103">
        <f t="shared" si="17"/>
        <v>-163.72347331806998</v>
      </c>
      <c r="H75" s="107">
        <f t="shared" si="18"/>
        <v>-22903.094767494458</v>
      </c>
      <c r="I75" s="79">
        <f t="shared" si="15"/>
        <v>67</v>
      </c>
      <c r="K75" s="159"/>
    </row>
    <row r="76" spans="1:11" x14ac:dyDescent="0.25">
      <c r="A76" s="79">
        <f t="shared" si="11"/>
        <v>68</v>
      </c>
      <c r="B76" s="155" t="s">
        <v>203</v>
      </c>
      <c r="C76" s="156">
        <v>2025</v>
      </c>
      <c r="D76" s="315"/>
      <c r="E76" s="96">
        <v>6.7999999999999996E-3</v>
      </c>
      <c r="F76" s="108">
        <f t="shared" ref="F76:F87" si="19">H75+D76</f>
        <v>-22903.094767494458</v>
      </c>
      <c r="G76" s="144">
        <f t="shared" ref="G76:G87" si="20">(H75+F76)/2*E76</f>
        <v>-155.7410444189623</v>
      </c>
      <c r="H76" s="109">
        <f t="shared" ref="H76:H87" si="21">F76+G76</f>
        <v>-23058.835811913421</v>
      </c>
      <c r="I76" s="79">
        <f t="shared" si="15"/>
        <v>68</v>
      </c>
      <c r="K76" s="159"/>
    </row>
    <row r="77" spans="1:11" x14ac:dyDescent="0.25">
      <c r="A77" s="79">
        <f t="shared" si="11"/>
        <v>69</v>
      </c>
      <c r="B77" s="155" t="s">
        <v>204</v>
      </c>
      <c r="C77" s="156">
        <v>2025</v>
      </c>
      <c r="D77" s="315"/>
      <c r="E77" s="96">
        <v>6.1999999999999998E-3</v>
      </c>
      <c r="F77" s="108">
        <f t="shared" si="19"/>
        <v>-23058.835811913421</v>
      </c>
      <c r="G77" s="144">
        <f t="shared" si="20"/>
        <v>-142.9647820338632</v>
      </c>
      <c r="H77" s="109">
        <f t="shared" si="21"/>
        <v>-23201.800593947282</v>
      </c>
      <c r="I77" s="79">
        <f t="shared" si="15"/>
        <v>69</v>
      </c>
      <c r="K77" s="159"/>
    </row>
    <row r="78" spans="1:11" x14ac:dyDescent="0.25">
      <c r="A78" s="79">
        <f t="shared" si="11"/>
        <v>70</v>
      </c>
      <c r="B78" s="155" t="s">
        <v>205</v>
      </c>
      <c r="C78" s="156">
        <v>2025</v>
      </c>
      <c r="D78" s="315"/>
      <c r="E78" s="96">
        <v>6.7999999999999996E-3</v>
      </c>
      <c r="F78" s="108">
        <f t="shared" si="19"/>
        <v>-23201.800593947282</v>
      </c>
      <c r="G78" s="144">
        <f t="shared" si="20"/>
        <v>-157.77224403884151</v>
      </c>
      <c r="H78" s="109">
        <f t="shared" si="21"/>
        <v>-23359.572837986125</v>
      </c>
      <c r="I78" s="79">
        <f t="shared" si="15"/>
        <v>70</v>
      </c>
      <c r="K78" s="159"/>
    </row>
    <row r="79" spans="1:11" x14ac:dyDescent="0.25">
      <c r="A79" s="79">
        <f t="shared" si="11"/>
        <v>71</v>
      </c>
      <c r="B79" s="155" t="s">
        <v>206</v>
      </c>
      <c r="C79" s="156">
        <v>2025</v>
      </c>
      <c r="D79" s="315"/>
      <c r="E79" s="96">
        <v>6.1999999999999998E-3</v>
      </c>
      <c r="F79" s="108">
        <f t="shared" si="19"/>
        <v>-23359.572837986125</v>
      </c>
      <c r="G79" s="144">
        <f t="shared" si="20"/>
        <v>-144.82935159551397</v>
      </c>
      <c r="H79" s="109">
        <f t="shared" si="21"/>
        <v>-23504.40218958164</v>
      </c>
      <c r="I79" s="79">
        <f t="shared" si="15"/>
        <v>71</v>
      </c>
      <c r="K79" s="159"/>
    </row>
    <row r="80" spans="1:11" x14ac:dyDescent="0.25">
      <c r="A80" s="79">
        <f t="shared" si="11"/>
        <v>72</v>
      </c>
      <c r="B80" s="155" t="s">
        <v>207</v>
      </c>
      <c r="C80" s="156">
        <v>2025</v>
      </c>
      <c r="D80" s="315"/>
      <c r="E80" s="96">
        <v>6.4000000000000003E-3</v>
      </c>
      <c r="F80" s="108">
        <f t="shared" si="19"/>
        <v>-23504.40218958164</v>
      </c>
      <c r="G80" s="144">
        <f t="shared" si="20"/>
        <v>-150.42817401332252</v>
      </c>
      <c r="H80" s="109">
        <f t="shared" si="21"/>
        <v>-23654.830363594963</v>
      </c>
      <c r="I80" s="79">
        <f t="shared" si="15"/>
        <v>72</v>
      </c>
      <c r="K80" s="159"/>
    </row>
    <row r="81" spans="1:11" x14ac:dyDescent="0.25">
      <c r="A81" s="79">
        <f t="shared" si="11"/>
        <v>73</v>
      </c>
      <c r="B81" s="155" t="s">
        <v>208</v>
      </c>
      <c r="C81" s="156">
        <v>2025</v>
      </c>
      <c r="D81" s="315"/>
      <c r="E81" s="96">
        <v>6.1999999999999998E-3</v>
      </c>
      <c r="F81" s="108">
        <f t="shared" si="19"/>
        <v>-23654.830363594963</v>
      </c>
      <c r="G81" s="144">
        <f t="shared" si="20"/>
        <v>-146.65994825428876</v>
      </c>
      <c r="H81" s="109">
        <f t="shared" si="21"/>
        <v>-23801.490311849251</v>
      </c>
      <c r="I81" s="79">
        <f t="shared" si="15"/>
        <v>73</v>
      </c>
      <c r="K81" s="159"/>
    </row>
    <row r="82" spans="1:11" x14ac:dyDescent="0.25">
      <c r="A82" s="79">
        <f t="shared" si="11"/>
        <v>74</v>
      </c>
      <c r="B82" s="155" t="s">
        <v>209</v>
      </c>
      <c r="C82" s="156">
        <v>2025</v>
      </c>
      <c r="D82" s="315"/>
      <c r="E82" s="316">
        <v>6.7999999999999996E-3</v>
      </c>
      <c r="F82" s="108">
        <f t="shared" si="19"/>
        <v>-23801.490311849251</v>
      </c>
      <c r="G82" s="144">
        <f t="shared" si="20"/>
        <v>-161.85013412057489</v>
      </c>
      <c r="H82" s="109">
        <f t="shared" si="21"/>
        <v>-23963.340445969825</v>
      </c>
      <c r="I82" s="79">
        <f t="shared" si="15"/>
        <v>74</v>
      </c>
      <c r="K82" s="159"/>
    </row>
    <row r="83" spans="1:11" x14ac:dyDescent="0.25">
      <c r="A83" s="79">
        <f t="shared" si="11"/>
        <v>75</v>
      </c>
      <c r="B83" s="155" t="s">
        <v>210</v>
      </c>
      <c r="C83" s="156">
        <v>2025</v>
      </c>
      <c r="D83" s="315"/>
      <c r="E83" s="316">
        <v>6.7999999999999996E-3</v>
      </c>
      <c r="F83" s="108">
        <f t="shared" si="19"/>
        <v>-23963.340445969825</v>
      </c>
      <c r="G83" s="144">
        <f t="shared" si="20"/>
        <v>-162.95071503259481</v>
      </c>
      <c r="H83" s="109">
        <f t="shared" si="21"/>
        <v>-24126.29116100242</v>
      </c>
      <c r="I83" s="79">
        <f t="shared" si="15"/>
        <v>75</v>
      </c>
      <c r="K83" s="159"/>
    </row>
    <row r="84" spans="1:11" x14ac:dyDescent="0.25">
      <c r="A84" s="79">
        <f t="shared" si="11"/>
        <v>76</v>
      </c>
      <c r="B84" s="155" t="s">
        <v>211</v>
      </c>
      <c r="C84" s="156">
        <v>2025</v>
      </c>
      <c r="D84" s="315"/>
      <c r="E84" s="316">
        <v>6.7999999999999996E-3</v>
      </c>
      <c r="F84" s="108">
        <f t="shared" si="19"/>
        <v>-24126.29116100242</v>
      </c>
      <c r="G84" s="144">
        <f t="shared" si="20"/>
        <v>-164.05877989481644</v>
      </c>
      <c r="H84" s="109">
        <f t="shared" si="21"/>
        <v>-24290.349940897238</v>
      </c>
      <c r="I84" s="79">
        <f t="shared" si="15"/>
        <v>76</v>
      </c>
      <c r="K84" s="159"/>
    </row>
    <row r="85" spans="1:11" x14ac:dyDescent="0.25">
      <c r="A85" s="79">
        <f t="shared" si="11"/>
        <v>77</v>
      </c>
      <c r="B85" s="155" t="s">
        <v>212</v>
      </c>
      <c r="C85" s="156">
        <v>2025</v>
      </c>
      <c r="D85" s="315"/>
      <c r="E85" s="316">
        <v>6.7999999999999996E-3</v>
      </c>
      <c r="F85" s="108">
        <f t="shared" si="19"/>
        <v>-24290.349940897238</v>
      </c>
      <c r="G85" s="144">
        <f t="shared" si="20"/>
        <v>-165.17437959810121</v>
      </c>
      <c r="H85" s="109">
        <f t="shared" si="21"/>
        <v>-24455.52432049534</v>
      </c>
      <c r="I85" s="79">
        <f t="shared" si="15"/>
        <v>77</v>
      </c>
      <c r="K85" s="159"/>
    </row>
    <row r="86" spans="1:11" x14ac:dyDescent="0.25">
      <c r="A86" s="79">
        <f t="shared" si="11"/>
        <v>78</v>
      </c>
      <c r="B86" s="155" t="s">
        <v>213</v>
      </c>
      <c r="C86" s="156">
        <v>2025</v>
      </c>
      <c r="D86" s="315"/>
      <c r="E86" s="316">
        <v>6.7999999999999996E-3</v>
      </c>
      <c r="F86" s="108">
        <f t="shared" si="19"/>
        <v>-24455.52432049534</v>
      </c>
      <c r="G86" s="144">
        <f t="shared" si="20"/>
        <v>-166.29756537936831</v>
      </c>
      <c r="H86" s="109">
        <f t="shared" si="21"/>
        <v>-24621.82188587471</v>
      </c>
      <c r="I86" s="79">
        <f t="shared" si="15"/>
        <v>78</v>
      </c>
      <c r="K86" s="159"/>
    </row>
    <row r="87" spans="1:11" x14ac:dyDescent="0.25">
      <c r="A87" s="79">
        <f t="shared" si="11"/>
        <v>79</v>
      </c>
      <c r="B87" s="157" t="s">
        <v>214</v>
      </c>
      <c r="C87" s="158">
        <v>2025</v>
      </c>
      <c r="D87" s="317"/>
      <c r="E87" s="318">
        <v>6.7999999999999996E-3</v>
      </c>
      <c r="F87" s="102">
        <f t="shared" si="19"/>
        <v>-24621.82188587471</v>
      </c>
      <c r="G87" s="103">
        <f t="shared" si="20"/>
        <v>-167.42838882394801</v>
      </c>
      <c r="H87" s="107">
        <f t="shared" si="21"/>
        <v>-24789.250274698657</v>
      </c>
      <c r="I87" s="79">
        <f t="shared" si="15"/>
        <v>79</v>
      </c>
      <c r="K87" s="159"/>
    </row>
    <row r="88" spans="1:11" ht="16.5" thickBot="1" x14ac:dyDescent="0.3">
      <c r="A88" s="79">
        <f t="shared" si="11"/>
        <v>80</v>
      </c>
      <c r="D88" s="146">
        <f>SUM(D16:D87)</f>
        <v>-17842.576074351906</v>
      </c>
      <c r="E88" s="110"/>
      <c r="F88" s="111"/>
      <c r="G88" s="122">
        <f>SUM(G16:G87)</f>
        <v>-6946.6742003467607</v>
      </c>
      <c r="H88" s="112"/>
      <c r="I88" s="79">
        <f t="shared" si="15"/>
        <v>80</v>
      </c>
    </row>
    <row r="89" spans="1:11" ht="16.5" thickTop="1" x14ac:dyDescent="0.25">
      <c r="D89" s="113"/>
      <c r="E89" s="113"/>
      <c r="F89" s="113"/>
      <c r="G89" s="114"/>
      <c r="H89" s="114"/>
    </row>
    <row r="90" spans="1:11" ht="18.75" x14ac:dyDescent="0.25">
      <c r="A90" s="115">
        <v>1</v>
      </c>
      <c r="B90" s="84" t="s">
        <v>215</v>
      </c>
      <c r="C90" s="116"/>
    </row>
    <row r="91" spans="1:11" ht="18.75" x14ac:dyDescent="0.25">
      <c r="A91" s="115">
        <v>2</v>
      </c>
      <c r="B91" s="84" t="s">
        <v>216</v>
      </c>
    </row>
    <row r="92" spans="1:11" ht="18.75" x14ac:dyDescent="0.25">
      <c r="A92" s="115">
        <v>3</v>
      </c>
      <c r="B92" s="84" t="s">
        <v>217</v>
      </c>
    </row>
    <row r="93" spans="1:11" x14ac:dyDescent="0.25">
      <c r="B93" s="84" t="s">
        <v>218</v>
      </c>
    </row>
    <row r="94" spans="1:11" x14ac:dyDescent="0.25">
      <c r="A94" s="149"/>
      <c r="B94" s="150" t="s">
        <v>231</v>
      </c>
      <c r="C94" s="150"/>
    </row>
    <row r="95" spans="1:11" x14ac:dyDescent="0.25">
      <c r="A95" s="147"/>
      <c r="B95" s="148" t="s">
        <v>230</v>
      </c>
      <c r="C95" s="148"/>
    </row>
  </sheetData>
  <mergeCells count="4">
    <mergeCell ref="B2:H2"/>
    <mergeCell ref="B3:H3"/>
    <mergeCell ref="B4:H4"/>
    <mergeCell ref="B5:H5"/>
  </mergeCells>
  <printOptions horizontalCentered="1"/>
  <pageMargins left="0.25" right="0.25" top="0.5" bottom="0.75" header="0.25" footer="0.25"/>
  <pageSetup scale="48" orientation="portrait" horizontalDpi="200" verticalDpi="200" r:id="rId1"/>
  <headerFooter scaleWithDoc="0" alignWithMargins="0">
    <oddFooter>&amp;L&amp;A&amp;CPage 7&amp;R&amp;F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FFA3F-DBD4-431B-9D60-35FE6F05EB51}">
  <sheetPr>
    <pageSetUpPr fitToPage="1"/>
  </sheetPr>
  <dimension ref="A1"/>
  <sheetViews>
    <sheetView workbookViewId="0">
      <selection activeCell="B3" sqref="B3"/>
    </sheetView>
  </sheetViews>
  <sheetFormatPr defaultRowHeight="15" x14ac:dyDescent="0.25"/>
  <cols>
    <col min="1" max="1" width="6" customWidth="1"/>
  </cols>
  <sheetData>
    <row r="1" spans="1:1" x14ac:dyDescent="0.25">
      <c r="A1" s="160" t="s">
        <v>242</v>
      </c>
    </row>
  </sheetData>
  <printOptions horizontalCentered="1"/>
  <pageMargins left="0.25" right="0.25" top="0.5" bottom="0.5" header="0.25" footer="0.25"/>
  <pageSetup scale="25" orientation="portrait" r:id="rId1"/>
  <headerFooter scaleWithDoc="0" alignWithMargins="0">
    <oddFooter>&amp;C&amp;A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C66BA30F6EC541B9CEB3D9AC6A7FD3" ma:contentTypeVersion="4" ma:contentTypeDescription="Create a new document." ma:contentTypeScope="" ma:versionID="e1b7a062e894715400f7725d1353a968">
  <xsd:schema xmlns:xsd="http://www.w3.org/2001/XMLSchema" xmlns:xs="http://www.w3.org/2001/XMLSchema" xmlns:p="http://schemas.microsoft.com/office/2006/metadata/properties" xmlns:ns2="2402e27d-cbdc-4559-a5c7-f7461c001834" targetNamespace="http://schemas.microsoft.com/office/2006/metadata/properties" ma:root="true" ma:fieldsID="231c549801aed2b5fd9fd18e2866cd20" ns2:_="">
    <xsd:import namespace="2402e27d-cbdc-4559-a5c7-f7461c0018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2e27d-cbdc-4559-a5c7-f7461c001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2FD785-CC8F-46E3-95D7-21A8BE5BB2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7561B5-B781-4E41-8D70-75B476CF8B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2e27d-cbdc-4559-a5c7-f7461c0018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3D6342-E549-431A-831F-EEE9CF50A8B8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6fc4548d-ff52-42f9-a254-3bffe5157158"/>
    <ds:schemaRef ds:uri="http://purl.org/dc/dcmitype/"/>
    <ds:schemaRef ds:uri="http://www.w3.org/XML/1998/namespace"/>
    <ds:schemaRef ds:uri="http://schemas.microsoft.com/office/infopath/2007/PartnerControls"/>
    <ds:schemaRef ds:uri="d3533485-01ac-4c85-a144-d07c02817ce0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Pg1 TO5 C4 FERC Adder Refund</vt:lpstr>
      <vt:lpstr>Pg2 BK-1 Comparison TO5 C4</vt:lpstr>
      <vt:lpstr>Pg3 BK-1 TO5 C4_Revised</vt:lpstr>
      <vt:lpstr>Pg4 BK-1 TO5 C4_As Filed</vt:lpstr>
      <vt:lpstr>Pg5 Rev Stmt AV</vt:lpstr>
      <vt:lpstr>Pg6 Stmt AV_As Filed</vt:lpstr>
      <vt:lpstr>Pg7 TO5 C4 Int Calc</vt:lpstr>
      <vt:lpstr>FERC Interest Rates</vt:lpstr>
      <vt:lpstr>'Pg2 BK-1 Comparison TO5 C4'!Print_Area</vt:lpstr>
      <vt:lpstr>'Pg4 BK-1 TO5 C4_As Filed'!Print_Area</vt:lpstr>
      <vt:lpstr>'Pg5 Rev Stmt AV'!Print_Area</vt:lpstr>
      <vt:lpstr>'Pg6 Stmt AV_As Filed'!Print_Area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Tanedo, Lolit</dc:creator>
  <cp:keywords/>
  <dc:description/>
  <cp:lastModifiedBy>Pham, Jenny L.</cp:lastModifiedBy>
  <cp:revision/>
  <cp:lastPrinted>2025-06-10T13:29:55Z</cp:lastPrinted>
  <dcterms:created xsi:type="dcterms:W3CDTF">2021-03-15T20:20:03Z</dcterms:created>
  <dcterms:modified xsi:type="dcterms:W3CDTF">2025-06-10T13:32:58Z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0x010100B2C66BA30F6EC541B9CEB3D9AC6A7FD3</vt:lpwstr>
  </property>
  <property fmtid="{D5CDD505-2E9C-101B-9397-08002B2CF9AE}" pid="3" name="MediaServiceImageTags">
    <vt:lpwstr/>
  </property>
</Properties>
</file>