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5/TO6-Cycle 2 Formula Rate Filing/June Posting/Cost Adjustment Workpapers/"/>
    </mc:Choice>
  </mc:AlternateContent>
  <xr:revisionPtr revIDLastSave="90" documentId="8_{EADF9783-18A4-4ED3-9881-8C2549F29E09}" xr6:coauthVersionLast="47" xr6:coauthVersionMax="47" xr10:uidLastSave="{F63F107D-2477-434F-9494-A82E66F31521}"/>
  <bookViews>
    <workbookView xWindow="-28920" yWindow="-120" windowWidth="29040" windowHeight="15840" tabRatio="789" activeTab="2" xr2:uid="{71AA2854-DC42-4DAF-9309-4F58E93684D5}"/>
  </bookViews>
  <sheets>
    <sheet name="Pg1 TO6 C1 FERC Adder Refund" sheetId="6" r:id="rId1"/>
    <sheet name="Pg2 BK-1 Comparison TO6 C1 " sheetId="10" r:id="rId2"/>
    <sheet name="Pg3 BK-1 TO6 C1_Revised" sheetId="9" r:id="rId3"/>
    <sheet name="Pg4 BK-1 TO6 C1_As Filed" sheetId="8" r:id="rId4"/>
    <sheet name="Pg5 Rev Stmt AV" sheetId="7" r:id="rId5"/>
    <sheet name="Pg6 True-Up Stmt AV_As Filed" sheetId="3" r:id="rId6"/>
    <sheet name="Pg7 TO6 C1 Int Calc" sheetId="5" r:id="rId7"/>
    <sheet name="FERC Interest Rates" sheetId="4" r:id="rId8"/>
  </sheets>
  <externalReferences>
    <externalReference r:id="rId9"/>
  </externalReferences>
  <definedNames>
    <definedName name="____May2007" localSheetId="3">{"2002Frcst","05Month",FALSE,"Frcst Format 2002"}</definedName>
    <definedName name="____May2007" localSheetId="5">{"2002Frcst","05Month",FALSE,"Frcst Format 2002"}</definedName>
    <definedName name="____May2007">{"2002Frcst","05Month",FALSE,"Frcst Format 2002"}</definedName>
    <definedName name="___May2007" localSheetId="3">{"2002Frcst","05Month",FALSE,"Frcst Format 2002"}</definedName>
    <definedName name="___May2007" localSheetId="5">{"2002Frcst","05Month",FALSE,"Frcst Format 2002"}</definedName>
    <definedName name="___May2007">{"2002Frcst","05Month",FALSE,"Frcst Format 2002"}</definedName>
    <definedName name="__FDS_HYPERLINK_TOGGLE_STATE__">"ON"</definedName>
    <definedName name="__May2007" localSheetId="3">{"2002Frcst","05Month",FALSE,"Frcst Format 2002"}</definedName>
    <definedName name="__May2007" localSheetId="5">{"2002Frcst","05Month",FALSE,"Frcst Format 2002"}</definedName>
    <definedName name="__May2007">{"2002Frcst","05Month",FALSE,"Frcst Format 2002"}</definedName>
    <definedName name="_AtRisk_SimSetting_AutomaticallyGenerateReports">FALSE</definedName>
    <definedName name="_AtRisk_SimSetting_AutomaticResultsDisplayMode">1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16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May2007" localSheetId="3">{"2002Frcst","05Month",FALSE,"Frcst Format 2002"}</definedName>
    <definedName name="_May2007" localSheetId="5">{"2002Frcst","05Month",FALSE,"Frcst Format 2002"}</definedName>
    <definedName name="_May2007">{"2002Frcst","05Month",FALSE,"Frcst Format 2002"}</definedName>
    <definedName name="_Order1">255</definedName>
    <definedName name="_Order2">255</definedName>
    <definedName name="abc">"3Q12KMQDU0T4XKGIPPUR4OEMV"</definedName>
    <definedName name="anscount">2</definedName>
    <definedName name="AS2DocOpenMode">"AS2DocumentEdit"</definedName>
    <definedName name="AS2HasNoAutoHeaderFooter">" "</definedName>
    <definedName name="AS2NamedRange">3</definedName>
    <definedName name="AS2ReportLS">1</definedName>
    <definedName name="AS2SyncStepLS">0</definedName>
    <definedName name="AS2VersionLS">300</definedName>
    <definedName name="BG_Del">15</definedName>
    <definedName name="BG_Ins">4</definedName>
    <definedName name="BG_Mod">6</definedName>
    <definedName name="CBWorkbookPriority">-21190210</definedName>
    <definedName name="ddf" localSheetId="3">{"2002Frcst","06Month",FALSE,"Frcst Format 2002"}</definedName>
    <definedName name="ddf" localSheetId="5">{"2002Frcst","06Month",FALSE,"Frcst Format 2002"}</definedName>
    <definedName name="ddf">{"2002Frcst","06Month",FALSE,"Frcst Format 2002"}</definedName>
    <definedName name="ev.Calculation">-4105</definedName>
    <definedName name="ev.Initialized">FALSE</definedName>
    <definedName name="EV__LASTREFTIME__">39504.3191203704</definedName>
    <definedName name="hn.ExtDb">FALSE</definedName>
    <definedName name="hn.ModelType">"DEAL"</definedName>
    <definedName name="hn.ModelVersion">1</definedName>
    <definedName name="hn.NoUpload">0</definedName>
    <definedName name="HTML_Control1" localSheetId="3">{"'Attachment'!$A$1:$L$49"}</definedName>
    <definedName name="HTML_Control1" localSheetId="5">{"'Attachment'!$A$1:$L$49"}</definedName>
    <definedName name="HTML_Control1">{"'Attachment'!$A$1:$L$49"}</definedName>
    <definedName name="HTML_Control2" localSheetId="3">{"'Attachment'!$A$1:$L$49"}</definedName>
    <definedName name="HTML_Control2" localSheetId="5">{"'Attachment'!$A$1:$L$49"}</definedName>
    <definedName name="HTML_Control2">{"'Attachment'!$A$1:$L$49"}</definedName>
    <definedName name="HTML_Control3" localSheetId="3">{"'Attachment'!$A$1:$L$49"}</definedName>
    <definedName name="HTML_Control3" localSheetId="5">{"'Attachment'!$A$1:$L$49"}</definedName>
    <definedName name="HTML_Control3">{"'Attachment'!$A$1:$L$49"}</definedName>
    <definedName name="IQ_ACCOUNT_CHANGE">"c1449"</definedName>
    <definedName name="IQ_ACCOUNTING_STANDARD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>"c6159"</definedName>
    <definedName name="IQ_ACCT_RECV_10YR_ANN_GROWTH">"c1924"</definedName>
    <definedName name="IQ_ACCT_RECV_1YR_ANN_GROWTH">"c1919"</definedName>
    <definedName name="IQ_ACCT_RECV_2YR_ANN_CAGR">"c6155"</definedName>
    <definedName name="IQ_ACCT_RECV_2YR_ANN_GROWTH">"c1920"</definedName>
    <definedName name="IQ_ACCT_RECV_3YR_ANN_CAGR">"c6156"</definedName>
    <definedName name="IQ_ACCT_RECV_3YR_ANN_GROWTH">"c1921"</definedName>
    <definedName name="IQ_ACCT_RECV_5YR_ANN_CAGR">"c6157"</definedName>
    <definedName name="IQ_ACCT_RECV_5YR_ANN_GROWTH">"c1922"</definedName>
    <definedName name="IQ_ACCT_RECV_7YR_ANN_CAGR">"c6158"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>"AUTO"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>"c6195"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CAGR">"c6035"</definedName>
    <definedName name="IQ_ALLOWANCE_10YR_ANN_GROWTH">"c18"</definedName>
    <definedName name="IQ_ALLOWANCE_1YR_ANN_GROWTH">"c19"</definedName>
    <definedName name="IQ_ALLOWANCE_2YR_ANN_CAGR">"c6036"</definedName>
    <definedName name="IQ_ALLOWANCE_2YR_ANN_GROWTH">"c20"</definedName>
    <definedName name="IQ_ALLOWANCE_3YR_ANN_CAGR">"c6037"</definedName>
    <definedName name="IQ_ALLOWANCE_3YR_ANN_GROWTH">"c21"</definedName>
    <definedName name="IQ_ALLOWANCE_5YR_ANN_CAGR">"c6038"</definedName>
    <definedName name="IQ_ALLOWANCE_5YR_ANN_GROWTH">"c22"</definedName>
    <definedName name="IQ_ALLOWANCE_7YR_ANN_CAGR">"c6039"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">"c6196"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">"c6197"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">"c6198"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">"c6199"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EMPLOYEES">"c6019"</definedName>
    <definedName name="IQ_AVG_INDUSTRY_REC">"c4455"</definedName>
    <definedName name="IQ_AVG_INDUSTRY_REC_NO">"c4454"</definedName>
    <definedName name="IQ_AVG_INT_BEAR_LIAB">"c66"</definedName>
    <definedName name="IQ_AVG_INT_BEAR_LIAB_10YR_ANN_CAGR">"c6040"</definedName>
    <definedName name="IQ_AVG_INT_BEAR_LIAB_10YR_ANN_GROWTH">"c67"</definedName>
    <definedName name="IQ_AVG_INT_BEAR_LIAB_1YR_ANN_GROWTH">"c68"</definedName>
    <definedName name="IQ_AVG_INT_BEAR_LIAB_2YR_ANN_CAGR">"c6041"</definedName>
    <definedName name="IQ_AVG_INT_BEAR_LIAB_2YR_ANN_GROWTH">"c69"</definedName>
    <definedName name="IQ_AVG_INT_BEAR_LIAB_3YR_ANN_CAGR">"c6042"</definedName>
    <definedName name="IQ_AVG_INT_BEAR_LIAB_3YR_ANN_GROWTH">"c70"</definedName>
    <definedName name="IQ_AVG_INT_BEAR_LIAB_5YR_ANN_CAGR">"c6043"</definedName>
    <definedName name="IQ_AVG_INT_BEAR_LIAB_5YR_ANN_GROWTH">"c71"</definedName>
    <definedName name="IQ_AVG_INT_BEAR_LIAB_7YR_ANN_CAGR">"c6044"</definedName>
    <definedName name="IQ_AVG_INT_BEAR_LIAB_7YR_ANN_GROWTH">"c72"</definedName>
    <definedName name="IQ_AVG_INT_EARN_ASSETS">"c73"</definedName>
    <definedName name="IQ_AVG_INT_EARN_ASSETS_10YR_ANN_CAGR">"c6045"</definedName>
    <definedName name="IQ_AVG_INT_EARN_ASSETS_10YR_ANN_GROWTH">"c74"</definedName>
    <definedName name="IQ_AVG_INT_EARN_ASSETS_1YR_ANN_GROWTH">"c75"</definedName>
    <definedName name="IQ_AVG_INT_EARN_ASSETS_2YR_ANN_CAGR">"c6046"</definedName>
    <definedName name="IQ_AVG_INT_EARN_ASSETS_2YR_ANN_GROWTH">"c76"</definedName>
    <definedName name="IQ_AVG_INT_EARN_ASSETS_3YR_ANN_CAGR">"c6047"</definedName>
    <definedName name="IQ_AVG_INT_EARN_ASSETS_3YR_ANN_GROWTH">"c77"</definedName>
    <definedName name="IQ_AVG_INT_EARN_ASSETS_5YR_ANN_CAGR">"c6048"</definedName>
    <definedName name="IQ_AVG_INT_EARN_ASSETS_5YR_ANN_GROWTH">"c78"</definedName>
    <definedName name="IQ_AVG_INT_EARN_ASSETS_7YR_ANN_CAGR">"c6049"</definedName>
    <definedName name="IQ_AVG_INT_EARN_ASSETS_7YR_ANN_GROWTH">"c79"</definedName>
    <definedName name="IQ_AVG_MKTCAP">"c80"</definedName>
    <definedName name="IQ_AVG_PRICE">"c81"</definedName>
    <definedName name="IQ_AVG_PRICE_TARGET">"c82"</definedName>
    <definedName name="IQ_AVG_SHAREOUTSTANDING">"c83"</definedName>
    <definedName name="IQ_AVG_TEMP_EMPLOYEES">"c6020"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OUTSTANDING_CURRENT_EST">"c4128"</definedName>
    <definedName name="IQ_BASIC_OUTSTANDING_CURRENT_HIGH_EST">"c4129"</definedName>
    <definedName name="IQ_BASIC_OUTSTANDING_CURRENT_LOW_EST">"c4130"</definedName>
    <definedName name="IQ_BASIC_OUTSTANDING_CURRENT_MEDIAN_EST">"c4131"</definedName>
    <definedName name="IQ_BASIC_OUTSTANDING_CURRENT_NUM_EST">"c4132"</definedName>
    <definedName name="IQ_BASIC_OUTSTANDING_CURRENT_STDDEV_EST">"c4133"</definedName>
    <definedName name="IQ_BASIC_OUTSTANDING_EST">"c4134"</definedName>
    <definedName name="IQ_BASIC_OUTSTANDING_HIGH_EST">"c4135"</definedName>
    <definedName name="IQ_BASIC_OUTSTANDING_LOW_EST">"c4136"</definedName>
    <definedName name="IQ_BASIC_OUTSTANDING_MEDIAN_EST">"c4137"</definedName>
    <definedName name="IQ_BASIC_OUTSTANDING_NUM_EST">"c4138"</definedName>
    <definedName name="IQ_BASIC_OUTSTANDING_STDDEV_EST">"c4139"</definedName>
    <definedName name="IQ_BASIC_WEIGHT">"c87"</definedName>
    <definedName name="IQ_BASIC_WEIGHT_EST">"c4140"</definedName>
    <definedName name="IQ_BASIC_WEIGHT_GUIDANCE">"c4141"</definedName>
    <definedName name="IQ_BASIC_WEIGHT_HIGH_EST">"c4142"</definedName>
    <definedName name="IQ_BASIC_WEIGHT_LOW_EST">"c4143"</definedName>
    <definedName name="IQ_BASIC_WEIGHT_MEDIAN_EST">"c4144"</definedName>
    <definedName name="IQ_BASIC_WEIGHT_NUM_EST">"c4145"</definedName>
    <definedName name="IQ_BASIC_WEIGHT_STDDEV_EST">"c4146"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_COMMISSION">"c3514"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EST">"c5624"</definedName>
    <definedName name="IQ_BV_HIGH_EST">"c5626"</definedName>
    <definedName name="IQ_BV_LOW_EST">"c5627"</definedName>
    <definedName name="IQ_BV_MEDIAN_EST">"c5625"</definedName>
    <definedName name="IQ_BV_NUM_EST">"c5628"</definedName>
    <definedName name="IQ_BV_OVER_SHARES">"c1349"</definedName>
    <definedName name="IQ_BV_SHARE">"c100"</definedName>
    <definedName name="IQ_BV_SHARE_ACT_OR_EST">"c3587"</definedName>
    <definedName name="IQ_BV_SHARE_ACT_OR_EST_REUT">"c5477"</definedName>
    <definedName name="IQ_BV_SHARE_EST">"c3541"</definedName>
    <definedName name="IQ_BV_SHARE_EST_REUT">"c5439"</definedName>
    <definedName name="IQ_BV_SHARE_HIGH_EST">"c3542"</definedName>
    <definedName name="IQ_BV_SHARE_HIGH_EST_REUT">"c5441"</definedName>
    <definedName name="IQ_BV_SHARE_LOW_EST">"c3543"</definedName>
    <definedName name="IQ_BV_SHARE_LOW_EST_REUT">"c5442"</definedName>
    <definedName name="IQ_BV_SHARE_MEDIAN_EST">"c3544"</definedName>
    <definedName name="IQ_BV_SHARE_MEDIAN_EST_REUT">"c5440"</definedName>
    <definedName name="IQ_BV_SHARE_NUM_EST">"c3539"</definedName>
    <definedName name="IQ_BV_SHARE_NUM_EST_REUT">"c5443"</definedName>
    <definedName name="IQ_BV_SHARE_STDDEV_EST">"c3540"</definedName>
    <definedName name="IQ_BV_SHARE_STDDEV_EST_REUT">"c5444"</definedName>
    <definedName name="IQ_BV_STDDEV_EST">"c5629"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CAGR">"c6050"</definedName>
    <definedName name="IQ_CAPEX_10YR_ANN_GROWTH">"c104"</definedName>
    <definedName name="IQ_CAPEX_1YR_ANN_GROWTH">"c105"</definedName>
    <definedName name="IQ_CAPEX_2YR_ANN_CAGR">"c6051"</definedName>
    <definedName name="IQ_CAPEX_2YR_ANN_GROWTH">"c106"</definedName>
    <definedName name="IQ_CAPEX_3YR_ANN_CAGR">"c6052"</definedName>
    <definedName name="IQ_CAPEX_3YR_ANN_GROWTH">"c107"</definedName>
    <definedName name="IQ_CAPEX_5YR_ANN_CAGR">"c6053"</definedName>
    <definedName name="IQ_CAPEX_5YR_ANN_GROWTH">"c108"</definedName>
    <definedName name="IQ_CAPEX_7YR_ANN_CAGR">"c6054"</definedName>
    <definedName name="IQ_CAPEX_7YR_ANN_GROWTH">"c109"</definedName>
    <definedName name="IQ_CAPEX_ACT_OR_EST">"c3584"</definedName>
    <definedName name="IQ_CAPEX_ACT_OR_EST_REUT">"c5474"</definedName>
    <definedName name="IQ_CAPEX_BNK">"c110"</definedName>
    <definedName name="IQ_CAPEX_BR">"c111"</definedName>
    <definedName name="IQ_CAPEX_EST">"c3523"</definedName>
    <definedName name="IQ_CAPEX_EST_REUT">"c3969"</definedName>
    <definedName name="IQ_CAPEX_FIN">"c112"</definedName>
    <definedName name="IQ_CAPEX_GUIDANCE">"c4150"</definedName>
    <definedName name="IQ_CAPEX_HIGH_EST">"c3524"</definedName>
    <definedName name="IQ_CAPEX_HIGH_EST_REUT">"c3971"</definedName>
    <definedName name="IQ_CAPEX_HIGH_GUIDANCE">"c4180"</definedName>
    <definedName name="IQ_CAPEX_INS">"c113"</definedName>
    <definedName name="IQ_CAPEX_LOW_EST">"c3525"</definedName>
    <definedName name="IQ_CAPEX_LOW_EST_REUT">"c3972"</definedName>
    <definedName name="IQ_CAPEX_LOW_GUIDANCE">"c4220"</definedName>
    <definedName name="IQ_CAPEX_MEDIAN_EST">"c3526"</definedName>
    <definedName name="IQ_CAPEX_MEDIAN_EST_REUT">"c3970"</definedName>
    <definedName name="IQ_CAPEX_NUM_EST">"c3521"</definedName>
    <definedName name="IQ_CAPEX_NUM_EST_REUT">"c3973"</definedName>
    <definedName name="IQ_CAPEX_STDDEV_EST">"c3522"</definedName>
    <definedName name="IQ_CAPEX_STDDEV_EST_REUT">"c3974"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"c3460"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PS_ACT_OR_EST">"c5638"</definedName>
    <definedName name="IQ_CASH_EPS_EST">"c5631"</definedName>
    <definedName name="IQ_CASH_EPS_HIGH_EST">"c5633"</definedName>
    <definedName name="IQ_CASH_EPS_LOW_EST">"c5634"</definedName>
    <definedName name="IQ_CASH_EPS_MEDIAN_EST">"c5632"</definedName>
    <definedName name="IQ_CASH_EPS_NUM_EST">"c5635"</definedName>
    <definedName name="IQ_CASH_EPS_STDDEV_EST">"c5636"</definedName>
    <definedName name="IQ_CASH_EQUIV">"c118"</definedName>
    <definedName name="IQ_CASH_FINAN">"c119"</definedName>
    <definedName name="IQ_CASH_FLOW_ACT_OR_EST">"c4154"</definedName>
    <definedName name="IQ_CASH_FLOW_EST">"c4153"</definedName>
    <definedName name="IQ_CASH_FLOW_GUIDANCE">"c4155"</definedName>
    <definedName name="IQ_CASH_FLOW_HIGH_EST">"c4156"</definedName>
    <definedName name="IQ_CASH_FLOW_HIGH_GUIDANCE">"c4201"</definedName>
    <definedName name="IQ_CASH_FLOW_LOW_EST">"c4157"</definedName>
    <definedName name="IQ_CASH_FLOW_LOW_GUIDANCE">"c4241"</definedName>
    <definedName name="IQ_CASH_FLOW_MEDIAN_EST">"c4158"</definedName>
    <definedName name="IQ_CASH_FLOW_NUM_EST">"c4159"</definedName>
    <definedName name="IQ_CASH_FLOW_STDDEV_EST">"c4160"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OPER_EST">"c4163"</definedName>
    <definedName name="IQ_CASH_OPER_GUIDANCE">"c4165"</definedName>
    <definedName name="IQ_CASH_OPER_HIGH_EST">"c4166"</definedName>
    <definedName name="IQ_CASH_OPER_HIGH_GUIDANCE">"c4185"</definedName>
    <definedName name="IQ_CASH_OPER_LOW_EST">"c4244"</definedName>
    <definedName name="IQ_CASH_OPER_LOW_GUIDANCE">"c4225"</definedName>
    <definedName name="IQ_CASH_OPER_MEDIAN_EST">"c4245"</definedName>
    <definedName name="IQ_CASH_OPER_NUM_EST">"c4246"</definedName>
    <definedName name="IQ_CASH_OPER_STDDEV_EST">"c4247"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_INVEST_EST">"c4249"</definedName>
    <definedName name="IQ_CASH_ST_INVEST_GUIDANCE">"c4250"</definedName>
    <definedName name="IQ_CASH_ST_INVEST_HIGH_EST">"c4251"</definedName>
    <definedName name="IQ_CASH_ST_INVEST_HIGH_GUIDANCE">"c4195"</definedName>
    <definedName name="IQ_CASH_ST_INVEST_LOW_EST">"c4252"</definedName>
    <definedName name="IQ_CASH_ST_INVEST_LOW_GUIDANCE">"c4235"</definedName>
    <definedName name="IQ_CASH_ST_INVEST_MEDIAN_EST">"c4253"</definedName>
    <definedName name="IQ_CASH_ST_INVEST_NUM_EST">"c4254"</definedName>
    <definedName name="IQ_CASH_ST_INVEST_STDDEV_EST">"c4255"</definedName>
    <definedName name="IQ_CASH_TAXES">"c125"</definedName>
    <definedName name="IQ_CDS_ASK">"c6027"</definedName>
    <definedName name="IQ_CDS_BID">"c6026"</definedName>
    <definedName name="IQ_CDS_CURRENCY">"c6031"</definedName>
    <definedName name="IQ_CDS_EVAL_DATE">"c6029"</definedName>
    <definedName name="IQ_CDS_MID">"c6028"</definedName>
    <definedName name="IQ_CDS_NAME">"c6034"</definedName>
    <definedName name="IQ_CDS_TERM">"c6030"</definedName>
    <definedName name="IQ_CDS_TYPE">"c6025"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CAGR">"c6055"</definedName>
    <definedName name="IQ_CFO_10YR_ANN_GROWTH">"c126"</definedName>
    <definedName name="IQ_CFO_1YR_ANN_GROWTH">"c127"</definedName>
    <definedName name="IQ_CFO_2YR_ANN_CAGR">"c6056"</definedName>
    <definedName name="IQ_CFO_2YR_ANN_GROWTH">"c128"</definedName>
    <definedName name="IQ_CFO_3YR_ANN_CAGR">"c6057"</definedName>
    <definedName name="IQ_CFO_3YR_ANN_GROWTH">"c129"</definedName>
    <definedName name="IQ_CFO_5YR_ANN_CAGR">"c6058"</definedName>
    <definedName name="IQ_CFO_5YR_ANN_GROWTH">"c130"</definedName>
    <definedName name="IQ_CFO_7YR_ANN_CAGR">"c6059"</definedName>
    <definedName name="IQ_CFO_7YR_ANN_GROWTH">"c131"</definedName>
    <definedName name="IQ_CFO_CURRENT_LIAB">"c132"</definedName>
    <definedName name="IQ_CFPS_ACT_OR_EST">"c2217"</definedName>
    <definedName name="IQ_CFPS_ACT_OR_EST_REUT">"c5463"</definedName>
    <definedName name="IQ_CFPS_EST">"c1667"</definedName>
    <definedName name="IQ_CFPS_EST_REUT">"c3844"</definedName>
    <definedName name="IQ_CFPS_GUIDANCE">"c4256"</definedName>
    <definedName name="IQ_CFPS_HIGH_EST">"c1669"</definedName>
    <definedName name="IQ_CFPS_HIGH_EST_REUT">"c3846"</definedName>
    <definedName name="IQ_CFPS_HIGH_GUIDANCE">"c4167"</definedName>
    <definedName name="IQ_CFPS_LOW_EST">"c1670"</definedName>
    <definedName name="IQ_CFPS_LOW_EST_REUT">"c3847"</definedName>
    <definedName name="IQ_CFPS_LOW_GUIDANCE">"c4207"</definedName>
    <definedName name="IQ_CFPS_MEDIAN_EST">"c1668"</definedName>
    <definedName name="IQ_CFPS_MEDIAN_EST_REUT">"c3845"</definedName>
    <definedName name="IQ_CFPS_NUM_EST">"c1671"</definedName>
    <definedName name="IQ_CFPS_NUM_EST_REUT">"c3848"</definedName>
    <definedName name="IQ_CFPS_STDDEV_EST">"c1672"</definedName>
    <definedName name="IQ_CFPS_STDDEV_EST_REUT">"c3849"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">"c6200"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">"c6201"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">"c6285"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ABLE_END_OS">"c5809"</definedName>
    <definedName name="IQ_CLASSA_OPTIONS_EXERCISED">"c2681"</definedName>
    <definedName name="IQ_CLASSA_OPTIONS_GRANTED">"c2680"</definedName>
    <definedName name="IQ_CLASSA_OPTIONS_STRIKE_PRICE_BEG_OS">"c5810"</definedName>
    <definedName name="IQ_CLASSA_OPTIONS_STRIKE_PRICE_CANCELLED">"c5812"</definedName>
    <definedName name="IQ_CLASSA_OPTIONS_STRIKE_PRICE_EXERCISABLE">"c5813"</definedName>
    <definedName name="IQ_CLASSA_OPTIONS_STRIKE_PRICE_EXERCISED">"c5811"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">"c6202"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CAGR">"c6060"</definedName>
    <definedName name="IQ_COMMON_EQUITY_10YR_ANN_GROWTH">"c191"</definedName>
    <definedName name="IQ_COMMON_EQUITY_1YR_ANN_GROWTH">"c192"</definedName>
    <definedName name="IQ_COMMON_EQUITY_2YR_ANN_CAGR">"c6061"</definedName>
    <definedName name="IQ_COMMON_EQUITY_2YR_ANN_GROWTH">"c193"</definedName>
    <definedName name="IQ_COMMON_EQUITY_3YR_ANN_CAGR">"c6062"</definedName>
    <definedName name="IQ_COMMON_EQUITY_3YR_ANN_GROWTH">"c194"</definedName>
    <definedName name="IQ_COMMON_EQUITY_5YR_ANN_CAGR">"c6063"</definedName>
    <definedName name="IQ_COMMON_EQUITY_5YR_ANN_GROWTH">"c195"</definedName>
    <definedName name="IQ_COMMON_EQUITY_7YR_ANN_CAGR">"c6064"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">"c6203"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">"c6204"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">"c6205"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">"c6283"</definedName>
    <definedName name="IQ_CURRENT_PORT_DEBT_REIT">"c1570"</definedName>
    <definedName name="IQ_CURRENT_PORT_DEBT_UTI">"c1571"</definedName>
    <definedName name="IQ_CURRENT_PORT_FHLB_DEBT">"c5657"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">"c6206"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">"c6207"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">"c6208"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">"c6209"</definedName>
    <definedName name="IQ_DA_SUPPL_REIT">"c270"</definedName>
    <definedName name="IQ_DA_SUPPL_UTI">"c271"</definedName>
    <definedName name="IQ_DA_UTI">"c272"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TY_EST">"c4257"</definedName>
    <definedName name="IQ_DEBT_EQUITY_HIGH_EST">"c4258"</definedName>
    <definedName name="IQ_DEBT_EQUITY_LOW_EST">"c4259"</definedName>
    <definedName name="IQ_DEBT_EQUITY_MEDIAN_EST">"c4260"</definedName>
    <definedName name="IQ_DEBT_EQUITY_NUM_EST">"c4261"</definedName>
    <definedName name="IQ_DEBT_EQUITY_STDDEV_EST">"c4262"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">"c6210"</definedName>
    <definedName name="IQ_DEF_CHARGES_LT_REIT">"c297"</definedName>
    <definedName name="IQ_DEF_CHARGES_LT_UTI">"c298"</definedName>
    <definedName name="IQ_DEF_CHARGES_RE">"c6211"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">"c6212"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">"c6213"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OSITS_INTEREST_SECURITIES">"c5509"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FF_LASTCLOSE_TARGET_PRICE_REUT">"c5436"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OUTSTANDING_CURRENT_EST">"c4263"</definedName>
    <definedName name="IQ_DILUT_OUTSTANDING_CURRENT_HIGH_EST">"c4264"</definedName>
    <definedName name="IQ_DILUT_OUTSTANDING_CURRENT_LOW_EST">"c4265"</definedName>
    <definedName name="IQ_DILUT_OUTSTANDING_CURRENT_MEDIAN_EST">"c4266"</definedName>
    <definedName name="IQ_DILUT_OUTSTANDING_CURRENT_NUM_EST">"c4267"</definedName>
    <definedName name="IQ_DILUT_OUTSTANDING_CURRENT_STDDEV_EST">"c4268"</definedName>
    <definedName name="IQ_DILUT_WEIGHT">"c326"</definedName>
    <definedName name="IQ_DILUT_WEIGHT_EST">"c4269"</definedName>
    <definedName name="IQ_DILUT_WEIGHT_GUIDANCE">"c4270"</definedName>
    <definedName name="IQ_DILUT_WEIGHT_HIGH_EST">"c4271"</definedName>
    <definedName name="IQ_DILUT_WEIGHT_LOW_EST">"c4272"</definedName>
    <definedName name="IQ_DILUT_WEIGHT_MEDIAN_EST">"c4273"</definedName>
    <definedName name="IQ_DILUT_WEIGHT_NUM_EST">"c4274"</definedName>
    <definedName name="IQ_DILUT_WEIGHT_STDDEV_EST">"c4275"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EST">"c4277"</definedName>
    <definedName name="IQ_DISTRIBUTABLE_CASH_GUIDANCE">"c4279"</definedName>
    <definedName name="IQ_DISTRIBUTABLE_CASH_HIGH_EST">"c4280"</definedName>
    <definedName name="IQ_DISTRIBUTABLE_CASH_HIGH_GUIDANCE">"c4198"</definedName>
    <definedName name="IQ_DISTRIBUTABLE_CASH_LOW_EST">"c4281"</definedName>
    <definedName name="IQ_DISTRIBUTABLE_CASH_LOW_GUIDANCE">"c4238"</definedName>
    <definedName name="IQ_DISTRIBUTABLE_CASH_MEDIAN_EST">"c4282"</definedName>
    <definedName name="IQ_DISTRIBUTABLE_CASH_NUM_EST">"c4283"</definedName>
    <definedName name="IQ_DISTRIBUTABLE_CASH_PAYOUT">"c3005"</definedName>
    <definedName name="IQ_DISTRIBUTABLE_CASH_SHARE">"c3003"</definedName>
    <definedName name="IQ_DISTRIBUTABLE_CASH_SHARE_ACT_OR_EST">"c4286"</definedName>
    <definedName name="IQ_DISTRIBUTABLE_CASH_SHARE_EST">"c4285"</definedName>
    <definedName name="IQ_DISTRIBUTABLE_CASH_SHARE_GUIDANCE">"c4287"</definedName>
    <definedName name="IQ_DISTRIBUTABLE_CASH_SHARE_HIGH_EST">"c4288"</definedName>
    <definedName name="IQ_DISTRIBUTABLE_CASH_SHARE_HIGH_GUIDANCE">"c4199"</definedName>
    <definedName name="IQ_DISTRIBUTABLE_CASH_SHARE_LOW_EST">"c4289"</definedName>
    <definedName name="IQ_DISTRIBUTABLE_CASH_SHARE_LOW_GUIDANCE">"c4239"</definedName>
    <definedName name="IQ_DISTRIBUTABLE_CASH_SHARE_MEDIAN_EST">"c4290"</definedName>
    <definedName name="IQ_DISTRIBUTABLE_CASH_SHARE_NUM_EST">"c4291"</definedName>
    <definedName name="IQ_DISTRIBUTABLE_CASH_SHARE_STDDEV_EST">"c4292"</definedName>
    <definedName name="IQ_DISTRIBUTABLE_CASH_STDDEV_EST">"c4294"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EST">"c4296"</definedName>
    <definedName name="IQ_DIVIDEND_HIGH_EST">"c4297"</definedName>
    <definedName name="IQ_DIVIDEND_LOW_EST">"c4298"</definedName>
    <definedName name="IQ_DIVIDEND_MEDIAN_EST">"c4299"</definedName>
    <definedName name="IQ_DIVIDEND_NUM_EST">"c4300"</definedName>
    <definedName name="IQ_DIVIDEND_STDDEV_EST">"c4301"</definedName>
    <definedName name="IQ_DIVIDEND_YIELD">"c332"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OC_CLAUSE">"c6032"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CAGR">"c6065"</definedName>
    <definedName name="IQ_DPS_10YR_ANN_GROWTH">"c337"</definedName>
    <definedName name="IQ_DPS_1YR_ANN_GROWTH">"c338"</definedName>
    <definedName name="IQ_DPS_2YR_ANN_CAGR">"c6066"</definedName>
    <definedName name="IQ_DPS_2YR_ANN_GROWTH">"c339"</definedName>
    <definedName name="IQ_DPS_3YR_ANN_CAGR">"c6067"</definedName>
    <definedName name="IQ_DPS_3YR_ANN_GROWTH">"c340"</definedName>
    <definedName name="IQ_DPS_5YR_ANN_CAGR">"c6068"</definedName>
    <definedName name="IQ_DPS_5YR_ANN_GROWTH">"c341"</definedName>
    <definedName name="IQ_DPS_7YR_ANN_CAGR">"c6069"</definedName>
    <definedName name="IQ_DPS_7YR_ANN_GROWTH">"c342"</definedName>
    <definedName name="IQ_DPS_ACT_OR_EST">"c2218"</definedName>
    <definedName name="IQ_DPS_ACT_OR_EST_REUT">"c5464"</definedName>
    <definedName name="IQ_DPS_EST">"c1674"</definedName>
    <definedName name="IQ_DPS_EST_BOTTOM_UP">"c5493"</definedName>
    <definedName name="IQ_DPS_EST_BOTTOM_UP_REUT">"c5501"</definedName>
    <definedName name="IQ_DPS_EST_REUT">"c3851"</definedName>
    <definedName name="IQ_DPS_GUIDANCE">"c4302"</definedName>
    <definedName name="IQ_DPS_HIGH_EST">"c1676"</definedName>
    <definedName name="IQ_DPS_HIGH_EST_REUT">"c3853"</definedName>
    <definedName name="IQ_DPS_HIGH_GUIDANCE">"c4168"</definedName>
    <definedName name="IQ_DPS_LOW_EST">"c1677"</definedName>
    <definedName name="IQ_DPS_LOW_EST_REUT">"c3854"</definedName>
    <definedName name="IQ_DPS_LOW_GUIDANCE">"c4208"</definedName>
    <definedName name="IQ_DPS_MEDIAN_EST">"c1675"</definedName>
    <definedName name="IQ_DPS_MEDIAN_EST_REUT">"c3852"</definedName>
    <definedName name="IQ_DPS_NUM_EST">"c1678"</definedName>
    <definedName name="IQ_DPS_NUM_EST_REUT">"c3855"</definedName>
    <definedName name="IQ_DPS_STDDEV_EST">"c1679"</definedName>
    <definedName name="IQ_DPS_STDDEV_EST_REUT">"c3856"</definedName>
    <definedName name="IQ_DURATION">"c2181"</definedName>
    <definedName name="IQ_EARNING_ASSET_YIELD">"c343"</definedName>
    <definedName name="IQ_EARNING_CO">"c344"</definedName>
    <definedName name="IQ_EARNING_CO_10YR_ANN_CAGR">"c6070"</definedName>
    <definedName name="IQ_EARNING_CO_10YR_ANN_GROWTH">"c345"</definedName>
    <definedName name="IQ_EARNING_CO_1YR_ANN_GROWTH">"c346"</definedName>
    <definedName name="IQ_EARNING_CO_2YR_ANN_CAGR">"c6071"</definedName>
    <definedName name="IQ_EARNING_CO_2YR_ANN_GROWTH">"c347"</definedName>
    <definedName name="IQ_EARNING_CO_3YR_ANN_CAGR">"c6072"</definedName>
    <definedName name="IQ_EARNING_CO_3YR_ANN_GROWTH">"c348"</definedName>
    <definedName name="IQ_EARNING_CO_5YR_ANN_CAGR">"c6073"</definedName>
    <definedName name="IQ_EARNING_CO_5YR_ANN_GROWTH">"c349"</definedName>
    <definedName name="IQ_EARNING_CO_7YR_ANN_CAGR">"c6074"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BIT">"c352"</definedName>
    <definedName name="IQ_EBIT_10YR_ANN_CAGR">"c6075"</definedName>
    <definedName name="IQ_EBIT_10YR_ANN_GROWTH">"c353"</definedName>
    <definedName name="IQ_EBIT_1YR_ANN_GROWTH">"c354"</definedName>
    <definedName name="IQ_EBIT_2YR_ANN_CAGR">"c6076"</definedName>
    <definedName name="IQ_EBIT_2YR_ANN_GROWTH">"c355"</definedName>
    <definedName name="IQ_EBIT_3YR_ANN_CAGR">"c6077"</definedName>
    <definedName name="IQ_EBIT_3YR_ANN_GROWTH">"c356"</definedName>
    <definedName name="IQ_EBIT_5YR_ANN_CAGR">"c6078"</definedName>
    <definedName name="IQ_EBIT_5YR_ANN_GROWTH">"c357"</definedName>
    <definedName name="IQ_EBIT_7YR_ANN_CAGR">"c6079"</definedName>
    <definedName name="IQ_EBIT_7YR_ANN_GROWTH">"c358"</definedName>
    <definedName name="IQ_EBIT_ACT_OR_EST">"c2219"</definedName>
    <definedName name="IQ_EBIT_ACT_OR_EST_REUT">"c5465"</definedName>
    <definedName name="IQ_EBIT_EQ_INC">"c3498"</definedName>
    <definedName name="IQ_EBIT_EQ_INC_EXCL_SBC">"c3502"</definedName>
    <definedName name="IQ_EBIT_EST">"c1681"</definedName>
    <definedName name="IQ_EBIT_EST_REUT">"c5333"</definedName>
    <definedName name="IQ_EBIT_EXCL_SBC">"c3082"</definedName>
    <definedName name="IQ_EBIT_GUIDANCE">"c4303"</definedName>
    <definedName name="IQ_EBIT_GW_ACT_OR_EST">"c4306"</definedName>
    <definedName name="IQ_EBIT_GW_EST">"c4305"</definedName>
    <definedName name="IQ_EBIT_GW_GUIDANCE">"c4307"</definedName>
    <definedName name="IQ_EBIT_GW_HIGH_EST">"c4308"</definedName>
    <definedName name="IQ_EBIT_GW_HIGH_GUIDANCE">"c4171"</definedName>
    <definedName name="IQ_EBIT_GW_LOW_EST">"c4309"</definedName>
    <definedName name="IQ_EBIT_GW_LOW_GUIDANCE">"c4211"</definedName>
    <definedName name="IQ_EBIT_GW_MEDIAN_EST">"c4310"</definedName>
    <definedName name="IQ_EBIT_GW_NUM_EST">"c4311"</definedName>
    <definedName name="IQ_EBIT_GW_STDDEV_EST">"c4312"</definedName>
    <definedName name="IQ_EBIT_HIGH_EST">"c1683"</definedName>
    <definedName name="IQ_EBIT_HIGH_EST_REUT">"c5335"</definedName>
    <definedName name="IQ_EBIT_HIGH_GUIDANCE">"c4172"</definedName>
    <definedName name="IQ_EBIT_INT">"c360"</definedName>
    <definedName name="IQ_EBIT_LOW_EST">"c1684"</definedName>
    <definedName name="IQ_EBIT_LOW_EST_REUT">"c5336"</definedName>
    <definedName name="IQ_EBIT_LOW_GUIDANCE">"c4212"</definedName>
    <definedName name="IQ_EBIT_MARGIN">"c359"</definedName>
    <definedName name="IQ_EBIT_MEDIAN_EST">"c1682"</definedName>
    <definedName name="IQ_EBIT_MEDIAN_EST_REUT">"c5334"</definedName>
    <definedName name="IQ_EBIT_NUM_EST">"c1685"</definedName>
    <definedName name="IQ_EBIT_NUM_EST_REUT">"c5337"</definedName>
    <definedName name="IQ_EBIT_OVER_IE">"c1369"</definedName>
    <definedName name="IQ_EBIT_SBC_ACT_OR_EST">"c4316"</definedName>
    <definedName name="IQ_EBIT_SBC_EST">"c4315"</definedName>
    <definedName name="IQ_EBIT_SBC_GUIDANCE">"c4317"</definedName>
    <definedName name="IQ_EBIT_SBC_GW_ACT_OR_EST">"c4320"</definedName>
    <definedName name="IQ_EBIT_SBC_GW_EST">"c4319"</definedName>
    <definedName name="IQ_EBIT_SBC_GW_GUIDANCE">"c4321"</definedName>
    <definedName name="IQ_EBIT_SBC_GW_HIGH_EST">"c4322"</definedName>
    <definedName name="IQ_EBIT_SBC_GW_HIGH_GUIDANCE">"c4193"</definedName>
    <definedName name="IQ_EBIT_SBC_GW_LOW_EST">"c4323"</definedName>
    <definedName name="IQ_EBIT_SBC_GW_LOW_GUIDANCE">"c4233"</definedName>
    <definedName name="IQ_EBIT_SBC_GW_MEDIAN_EST">"c4324"</definedName>
    <definedName name="IQ_EBIT_SBC_GW_NUM_EST">"c4325"</definedName>
    <definedName name="IQ_EBIT_SBC_GW_STDDEV_EST">"c4326"</definedName>
    <definedName name="IQ_EBIT_SBC_HIGH_EST">"c4328"</definedName>
    <definedName name="IQ_EBIT_SBC_HIGH_GUIDANCE">"c4192"</definedName>
    <definedName name="IQ_EBIT_SBC_LOW_EST">"c4329"</definedName>
    <definedName name="IQ_EBIT_SBC_LOW_GUIDANCE">"c4232"</definedName>
    <definedName name="IQ_EBIT_SBC_MEDIAN_EST">"c4330"</definedName>
    <definedName name="IQ_EBIT_SBC_NUM_EST">"c4331"</definedName>
    <definedName name="IQ_EBIT_SBC_STDDEV_EST">"c4332"</definedName>
    <definedName name="IQ_EBIT_STDDEV_EST">"c1686"</definedName>
    <definedName name="IQ_EBIT_STDDEV_EST_REUT">"c5338"</definedName>
    <definedName name="IQ_EBITA">"c1910"</definedName>
    <definedName name="IQ_EBITA_10YR_ANN_CAGR">"c6184"</definedName>
    <definedName name="IQ_EBITA_10YR_ANN_GROWTH">"c1954"</definedName>
    <definedName name="IQ_EBITA_1YR_ANN_GROWTH">"c1949"</definedName>
    <definedName name="IQ_EBITA_2YR_ANN_CAGR">"c6180"</definedName>
    <definedName name="IQ_EBITA_2YR_ANN_GROWTH">"c1950"</definedName>
    <definedName name="IQ_EBITA_3YR_ANN_CAGR">"c6181"</definedName>
    <definedName name="IQ_EBITA_3YR_ANN_GROWTH">"c1951"</definedName>
    <definedName name="IQ_EBITA_5YR_ANN_CAGR">"c6182"</definedName>
    <definedName name="IQ_EBITA_5YR_ANN_GROWTH">"c1952"</definedName>
    <definedName name="IQ_EBITA_7YR_ANN_CAGR">"c6183"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CAGR">"c6080"</definedName>
    <definedName name="IQ_EBITDA_10YR_ANN_GROWTH">"c362"</definedName>
    <definedName name="IQ_EBITDA_1YR_ANN_GROWTH">"c363"</definedName>
    <definedName name="IQ_EBITDA_2YR_ANN_CAGR">"c6081"</definedName>
    <definedName name="IQ_EBITDA_2YR_ANN_GROWTH">"c364"</definedName>
    <definedName name="IQ_EBITDA_3YR_ANN_CAGR">"c6082"</definedName>
    <definedName name="IQ_EBITDA_3YR_ANN_GROWTH">"c365"</definedName>
    <definedName name="IQ_EBITDA_5YR_ANN_CAGR">"c6083"</definedName>
    <definedName name="IQ_EBITDA_5YR_ANN_GROWTH">"c366"</definedName>
    <definedName name="IQ_EBITDA_7YR_ANN_CAGR">"c6084"</definedName>
    <definedName name="IQ_EBITDA_7YR_ANN_GROWTH">"c367"</definedName>
    <definedName name="IQ_EBITDA_ACT_OR_EST">"c2215"</definedName>
    <definedName name="IQ_EBITDA_ACT_OR_EST_REUT">"c5462"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GUIDANCE">"c4334"</definedName>
    <definedName name="IQ_EBITDA_HIGH_EST">"c370"</definedName>
    <definedName name="IQ_EBITDA_HIGH_EST_REUT">"c3642"</definedName>
    <definedName name="IQ_EBITDA_HIGH_GUIDANCE">"c4170"</definedName>
    <definedName name="IQ_EBITDA_INT">"c373"</definedName>
    <definedName name="IQ_EBITDA_LOW_EST">"c371"</definedName>
    <definedName name="IQ_EBITDA_LOW_EST_REUT">"c3643"</definedName>
    <definedName name="IQ_EBITDA_LOW_GUIDANCE">"c4210"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BC_EST">"c4336"</definedName>
    <definedName name="IQ_EBITDA_SBC_GUIDANCE">"c4338"</definedName>
    <definedName name="IQ_EBITDA_SBC_HIGH_EST">"c4339"</definedName>
    <definedName name="IQ_EBITDA_SBC_HIGH_GUIDANCE">"c4194"</definedName>
    <definedName name="IQ_EBITDA_SBC_LOW_EST">"c4340"</definedName>
    <definedName name="IQ_EBITDA_SBC_LOW_GUIDANCE">"c4234"</definedName>
    <definedName name="IQ_EBITDA_SBC_MEDIAN_EST">"c4341"</definedName>
    <definedName name="IQ_EBITDA_SBC_NUM_EST">"c4342"</definedName>
    <definedName name="IQ_EBITDA_SBC_STDDEV_EST">"c4343"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">"c6214"</definedName>
    <definedName name="IQ_EBT_EXCL_REIT">"c384"</definedName>
    <definedName name="IQ_EBT_EXCL_UTI">"c385"</definedName>
    <definedName name="IQ_EBT_FIN">"c386"</definedName>
    <definedName name="IQ_EBT_GAAP_GUIDANCE">"c4345"</definedName>
    <definedName name="IQ_EBT_GAAP_HIGH_GUIDANCE">"c4174"</definedName>
    <definedName name="IQ_EBT_GAAP_LOW_GUIDANCE">"c4214"</definedName>
    <definedName name="IQ_EBT_GUIDANCE">"c4346"</definedName>
    <definedName name="IQ_EBT_GW_GUIDANCE">"c4347"</definedName>
    <definedName name="IQ_EBT_GW_HIGH_GUIDANCE">"c4175"</definedName>
    <definedName name="IQ_EBT_GW_LOW_GUIDANCE">"c4215"</definedName>
    <definedName name="IQ_EBT_HIGH_GUIDANCE">"c4173"</definedName>
    <definedName name="IQ_EBT_INCL_MARGIN">"c387"</definedName>
    <definedName name="IQ_EBT_INS">"c388"</definedName>
    <definedName name="IQ_EBT_LOW_GUIDANCE">"c4213"</definedName>
    <definedName name="IQ_EBT_RE">"c6215"</definedName>
    <definedName name="IQ_EBT_REIT">"c389"</definedName>
    <definedName name="IQ_EBT_SBC_ACT_OR_EST">"c4350"</definedName>
    <definedName name="IQ_EBT_SBC_EST">"c4349"</definedName>
    <definedName name="IQ_EBT_SBC_GUIDANCE">"c4351"</definedName>
    <definedName name="IQ_EBT_SBC_GW_ACT_OR_EST">"c4354"</definedName>
    <definedName name="IQ_EBT_SBC_GW_EST">"c4353"</definedName>
    <definedName name="IQ_EBT_SBC_GW_GUIDANCE">"c4355"</definedName>
    <definedName name="IQ_EBT_SBC_GW_HIGH_EST">"c4356"</definedName>
    <definedName name="IQ_EBT_SBC_GW_HIGH_GUIDANCE">"c4191"</definedName>
    <definedName name="IQ_EBT_SBC_GW_LOW_EST">"c4357"</definedName>
    <definedName name="IQ_EBT_SBC_GW_LOW_GUIDANCE">"c4231"</definedName>
    <definedName name="IQ_EBT_SBC_GW_MEDIAN_EST">"c4358"</definedName>
    <definedName name="IQ_EBT_SBC_GW_NUM_EST">"c4359"</definedName>
    <definedName name="IQ_EBT_SBC_GW_STDDEV_EST">"c4360"</definedName>
    <definedName name="IQ_EBT_SBC_HIGH_EST">"c4362"</definedName>
    <definedName name="IQ_EBT_SBC_HIGH_GUIDANCE">"c4190"</definedName>
    <definedName name="IQ_EBT_SBC_LOW_EST">"c4363"</definedName>
    <definedName name="IQ_EBT_SBC_LOW_GUIDANCE">"c4230"</definedName>
    <definedName name="IQ_EBT_SBC_MEDIAN_EST">"c4364"</definedName>
    <definedName name="IQ_EBT_SBC_NUM_EST">"c4365"</definedName>
    <definedName name="IQ_EBT_SBC_STDDEV_EST">"c4366"</definedName>
    <definedName name="IQ_EBT_UTI">"c390"</definedName>
    <definedName name="IQ_ECS_AUTHORIZED_SHARES">"c5583"</definedName>
    <definedName name="IQ_ECS_AUTHORIZED_SHARES_ABS">"c5597"</definedName>
    <definedName name="IQ_ECS_CONVERT_FACTOR">"c5581"</definedName>
    <definedName name="IQ_ECS_CONVERT_FACTOR_ABS">"c5595"</definedName>
    <definedName name="IQ_ECS_CONVERT_INTO">"c5580"</definedName>
    <definedName name="IQ_ECS_CONVERT_INTO_ABS">"c5594"</definedName>
    <definedName name="IQ_ECS_CONVERT_TYPE">"c5579"</definedName>
    <definedName name="IQ_ECS_CONVERT_TYPE_ABS">"c5593"</definedName>
    <definedName name="IQ_ECS_INACTIVE_DATE">"c5576"</definedName>
    <definedName name="IQ_ECS_INACTIVE_DATE_ABS">"c5590"</definedName>
    <definedName name="IQ_ECS_NAME">"c5571"</definedName>
    <definedName name="IQ_ECS_NAME_ABS">"c5585"</definedName>
    <definedName name="IQ_ECS_NUM_SHAREHOLDERS">"c5584"</definedName>
    <definedName name="IQ_ECS_NUM_SHAREHOLDERS_ABS">"c5598"</definedName>
    <definedName name="IQ_ECS_PAR_VALUE">"c5577"</definedName>
    <definedName name="IQ_ECS_PAR_VALUE_ABS">"c5591"</definedName>
    <definedName name="IQ_ECS_PAR_VALUE_CURRENCY">"c5578"</definedName>
    <definedName name="IQ_ECS_PAR_VALUE_CURRENCY_ABS">"c5592"</definedName>
    <definedName name="IQ_ECS_SHARES_OUT_BS_DATE">"c5572"</definedName>
    <definedName name="IQ_ECS_SHARES_OUT_BS_DATE_ABS">"c5586"</definedName>
    <definedName name="IQ_ECS_SHARES_OUT_FILING_DATE">"c5573"</definedName>
    <definedName name="IQ_ECS_SHARES_OUT_FILING_DATE_ABS">"c5587"</definedName>
    <definedName name="IQ_ECS_START_DATE">"c5575"</definedName>
    <definedName name="IQ_ECS_START_DATE_ABS">"c5589"</definedName>
    <definedName name="IQ_ECS_TYPE">"c5574"</definedName>
    <definedName name="IQ_ECS_TYPE_ABS">"c5588"</definedName>
    <definedName name="IQ_ECS_VOTING">"c5582"</definedName>
    <definedName name="IQ_ECS_VOTING_ABS">"c5596"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CAGR">"c6085"</definedName>
    <definedName name="IQ_EPS_10YR_ANN_GROWTH">"c393"</definedName>
    <definedName name="IQ_EPS_1YR_ANN_GROWTH">"c394"</definedName>
    <definedName name="IQ_EPS_2YR_ANN_CAGR">"c6086"</definedName>
    <definedName name="IQ_EPS_2YR_ANN_GROWTH">"c395"</definedName>
    <definedName name="IQ_EPS_3YR_ANN_CAGR">"c6087"</definedName>
    <definedName name="IQ_EPS_3YR_ANN_GROWTH">"c396"</definedName>
    <definedName name="IQ_EPS_5YR_ANN_CAGR">"c6088"</definedName>
    <definedName name="IQ_EPS_5YR_ANN_GROWTH">"c397"</definedName>
    <definedName name="IQ_EPS_7YR_ANN_CAGR">"c6089"</definedName>
    <definedName name="IQ_EPS_7YR_ANN_GROWTH">"c398"</definedName>
    <definedName name="IQ_EPS_ACT_OR_EST">"c2213"</definedName>
    <definedName name="IQ_EPS_ACT_OR_EST_REUT">"c5460"</definedName>
    <definedName name="IQ_EPS_EST">"c399"</definedName>
    <definedName name="IQ_EPS_EST_BOTTOM_UP">"c5489"</definedName>
    <definedName name="IQ_EPS_EST_BOTTOM_UP_REUT">"c5497"</definedName>
    <definedName name="IQ_EPS_EST_REUT">"c5453"</definedName>
    <definedName name="IQ_EPS_EXCL_GUIDANCE">"c4368"</definedName>
    <definedName name="IQ_EPS_EXCL_HIGH_GUIDANCE">"c4369"</definedName>
    <definedName name="IQ_EPS_EXCL_LOW_GUIDANCE">"c4204"</definedName>
    <definedName name="IQ_EPS_GAAP_GUIDANCE">"c4370"</definedName>
    <definedName name="IQ_EPS_GAAP_HIGH_GUIDANCE">"c4371"</definedName>
    <definedName name="IQ_EPS_GAAP_LOW_GUIDANCE">"c4205"</definedName>
    <definedName name="IQ_EPS_GW_ACT_OR_EST">"c2223"</definedName>
    <definedName name="IQ_EPS_GW_ACT_OR_EST_REUT">"c5469"</definedName>
    <definedName name="IQ_EPS_GW_EST">"c1737"</definedName>
    <definedName name="IQ_EPS_GW_EST_BOTTOM_UP">"c5491"</definedName>
    <definedName name="IQ_EPS_GW_EST_BOTTOM_UP_REUT">"c5499"</definedName>
    <definedName name="IQ_EPS_GW_EST_REUT">"c5389"</definedName>
    <definedName name="IQ_EPS_GW_GUIDANCE">"c4372"</definedName>
    <definedName name="IQ_EPS_GW_HIGH_EST">"c1739"</definedName>
    <definedName name="IQ_EPS_GW_HIGH_EST_REUT">"c5391"</definedName>
    <definedName name="IQ_EPS_GW_HIGH_GUIDANCE">"c4373"</definedName>
    <definedName name="IQ_EPS_GW_LOW_EST">"c1740"</definedName>
    <definedName name="IQ_EPS_GW_LOW_EST_REUT">"c5392"</definedName>
    <definedName name="IQ_EPS_GW_LOW_GUIDANCE">"c4206"</definedName>
    <definedName name="IQ_EPS_GW_MEDIAN_EST">"c1738"</definedName>
    <definedName name="IQ_EPS_GW_MEDIAN_EST_REUT">"c5390"</definedName>
    <definedName name="IQ_EPS_GW_NUM_EST">"c1741"</definedName>
    <definedName name="IQ_EPS_GW_NUM_EST_REUT">"c5393"</definedName>
    <definedName name="IQ_EPS_GW_STDDEV_EST">"c1742"</definedName>
    <definedName name="IQ_EPS_GW_STDDEV_EST_REUT">"c5394"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ORM_EST">"c2226"</definedName>
    <definedName name="IQ_EPS_NORM_EST_BOTTOM_UP">"c5490"</definedName>
    <definedName name="IQ_EPS_NORM_EST_BOTTOM_UP_REUT">"c5498"</definedName>
    <definedName name="IQ_EPS_NORM_EST_REUT">"c5326"</definedName>
    <definedName name="IQ_EPS_NORM_HIGH_EST">"c2228"</definedName>
    <definedName name="IQ_EPS_NORM_HIGH_EST_REUT">"c5328"</definedName>
    <definedName name="IQ_EPS_NORM_LOW_EST">"c2229"</definedName>
    <definedName name="IQ_EPS_NORM_LOW_EST_REUT">"c5329"</definedName>
    <definedName name="IQ_EPS_NORM_MEDIAN_EST">"c2227"</definedName>
    <definedName name="IQ_EPS_NORM_MEDIAN_EST_REUT">"c5327"</definedName>
    <definedName name="IQ_EPS_NORM_NUM_EST">"c2230"</definedName>
    <definedName name="IQ_EPS_NORM_NUM_EST_REUT">"c5330"</definedName>
    <definedName name="IQ_EPS_NORM_STDDEV_EST">"c2231"</definedName>
    <definedName name="IQ_EPS_NORM_STDDEV_EST_REUT">"c5331"</definedName>
    <definedName name="IQ_EPS_NUM_EST">"c402"</definedName>
    <definedName name="IQ_EPS_NUM_EST_REUT">"c5451"</definedName>
    <definedName name="IQ_EPS_REPORT_ACT_OR_EST">"c2224"</definedName>
    <definedName name="IQ_EPS_REPORT_ACT_OR_EST_REUT">"c5470"</definedName>
    <definedName name="IQ_EPS_REPORTED_EST">"c1744"</definedName>
    <definedName name="IQ_EPS_REPORTED_EST_BOTTOM_UP">"c5492"</definedName>
    <definedName name="IQ_EPS_REPORTED_EST_BOTTOM_UP_REUT">"c5500"</definedName>
    <definedName name="IQ_EPS_REPORTED_EST_REUT">"c5396"</definedName>
    <definedName name="IQ_EPS_REPORTED_HIGH_EST">"c1746"</definedName>
    <definedName name="IQ_EPS_REPORTED_HIGH_EST_REUT">"c5398"</definedName>
    <definedName name="IQ_EPS_REPORTED_LOW_EST">"c1747"</definedName>
    <definedName name="IQ_EPS_REPORTED_LOW_EST_REUT">"c5399"</definedName>
    <definedName name="IQ_EPS_REPORTED_MEDIAN_EST">"c1745"</definedName>
    <definedName name="IQ_EPS_REPORTED_MEDIAN_EST_REUT">"c5397"</definedName>
    <definedName name="IQ_EPS_REPORTED_NUM_EST">"c1748"</definedName>
    <definedName name="IQ_EPS_REPORTED_NUM_EST_REUT">"c5400"</definedName>
    <definedName name="IQ_EPS_REPORTED_STDDEV_EST">"c1749"</definedName>
    <definedName name="IQ_EPS_REPORTED_STDDEV_EST_REUT">"c5401"</definedName>
    <definedName name="IQ_EPS_SBC_ACT_OR_EST">"c4376"</definedName>
    <definedName name="IQ_EPS_SBC_EST">"c4375"</definedName>
    <definedName name="IQ_EPS_SBC_GUIDANCE">"c4377"</definedName>
    <definedName name="IQ_EPS_SBC_GW_ACT_OR_EST">"c4380"</definedName>
    <definedName name="IQ_EPS_SBC_GW_EST">"c4379"</definedName>
    <definedName name="IQ_EPS_SBC_GW_GUIDANCE">"c4381"</definedName>
    <definedName name="IQ_EPS_SBC_GW_HIGH_EST">"c4382"</definedName>
    <definedName name="IQ_EPS_SBC_GW_HIGH_GUIDANCE">"c4189"</definedName>
    <definedName name="IQ_EPS_SBC_GW_LOW_EST">"c4383"</definedName>
    <definedName name="IQ_EPS_SBC_GW_LOW_GUIDANCE">"c4229"</definedName>
    <definedName name="IQ_EPS_SBC_GW_MEDIAN_EST">"c4384"</definedName>
    <definedName name="IQ_EPS_SBC_GW_NUM_EST">"c4385"</definedName>
    <definedName name="IQ_EPS_SBC_GW_STDDEV_EST">"c4386"</definedName>
    <definedName name="IQ_EPS_SBC_HIGH_EST">"c4388"</definedName>
    <definedName name="IQ_EPS_SBC_HIGH_GUIDANCE">"c4188"</definedName>
    <definedName name="IQ_EPS_SBC_LOW_EST">"c4389"</definedName>
    <definedName name="IQ_EPS_SBC_LOW_GUIDANCE">"c4228"</definedName>
    <definedName name="IQ_EPS_SBC_MEDIAN_EST">"c4390"</definedName>
    <definedName name="IQ_EPS_SBC_NUM_EST">"c4391"</definedName>
    <definedName name="IQ_EPS_SBC_STDDEV_EST">"c4392"</definedName>
    <definedName name="IQ_EPS_STDDEV_EST">"c403"</definedName>
    <definedName name="IQ_EPS_STDDEV_EST_REUT">"c5452"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BV">"c5630"</definedName>
    <definedName name="IQ_EST_ACT_BV_SHARE">"c3549"</definedName>
    <definedName name="IQ_EST_ACT_BV_SHARE_REUT">"c5445"</definedName>
    <definedName name="IQ_EST_ACT_CAPEX">"c3546"</definedName>
    <definedName name="IQ_EST_ACT_CAPEX_REUT">"c3975"</definedName>
    <definedName name="IQ_EST_ACT_CASH_EPS">"c5637"</definedName>
    <definedName name="IQ_EST_ACT_CASH_FLOW">"c4394"</definedName>
    <definedName name="IQ_EST_ACT_CASH_OPER">"c4395"</definedName>
    <definedName name="IQ_EST_ACT_CFPS">"c1673"</definedName>
    <definedName name="IQ_EST_ACT_CFPS_REUT">"c3850"</definedName>
    <definedName name="IQ_EST_ACT_DISTRIBUTABLE_CASH">"c4396"</definedName>
    <definedName name="IQ_EST_ACT_DISTRIBUTABLE_CASH_SHARE">"c4397"</definedName>
    <definedName name="IQ_EST_ACT_DPS">"c1680"</definedName>
    <definedName name="IQ_EST_ACT_DPS_REUT">"c3857"</definedName>
    <definedName name="IQ_EST_ACT_EBIT">"c1687"</definedName>
    <definedName name="IQ_EST_ACT_EBIT_GW">"c4398"</definedName>
    <definedName name="IQ_EST_ACT_EBIT_REUT">"c5339"</definedName>
    <definedName name="IQ_EST_ACT_EBIT_SBC">"c4399"</definedName>
    <definedName name="IQ_EST_ACT_EBIT_SBC_GW">"c4400"</definedName>
    <definedName name="IQ_EST_ACT_EBITDA">"c1664"</definedName>
    <definedName name="IQ_EST_ACT_EBITDA_REUT">"c3836"</definedName>
    <definedName name="IQ_EST_ACT_EBITDA_SBC">"c4401"</definedName>
    <definedName name="IQ_EST_ACT_EBT_SBC">"c4402"</definedName>
    <definedName name="IQ_EST_ACT_EBT_SBC_GW">"c4403"</definedName>
    <definedName name="IQ_EST_ACT_EPS">"c1648"</definedName>
    <definedName name="IQ_EST_ACT_EPS_GW">"c1743"</definedName>
    <definedName name="IQ_EST_ACT_EPS_GW_REUT">"c5395"</definedName>
    <definedName name="IQ_EST_ACT_EPS_NORM">"c2232"</definedName>
    <definedName name="IQ_EST_ACT_EPS_NORM_REUT">"c5332"</definedName>
    <definedName name="IQ_EST_ACT_EPS_REPORTED">"c1750"</definedName>
    <definedName name="IQ_EST_ACT_EPS_REPORTED_REUT">"c5402"</definedName>
    <definedName name="IQ_EST_ACT_EPS_REUT">"c5457"</definedName>
    <definedName name="IQ_EST_ACT_EPS_SBC">"c4404"</definedName>
    <definedName name="IQ_EST_ACT_EPS_SBC_GW">"c4405"</definedName>
    <definedName name="IQ_EST_ACT_FFO">"c1666"</definedName>
    <definedName name="IQ_EST_ACT_FFO_ADJ">"c4406"</definedName>
    <definedName name="IQ_EST_ACT_FFO_REUT">"c3843"</definedName>
    <definedName name="IQ_EST_ACT_FFO_SHARE">"c4407"</definedName>
    <definedName name="IQ_EST_ACT_GROSS_MARGIN">"c5553"</definedName>
    <definedName name="IQ_EST_ACT_MAINT_CAPEX">"c4408"</definedName>
    <definedName name="IQ_EST_ACT_NAV">"c1757"</definedName>
    <definedName name="IQ_EST_ACT_NAV_SHARE">"c5608"</definedName>
    <definedName name="IQ_EST_ACT_NAV_SHARE_REUT">"c5616"</definedName>
    <definedName name="IQ_EST_ACT_NET_DEBT">"c3545"</definedName>
    <definedName name="IQ_EST_ACT_NET_DEBT_REUT">"c5446"</definedName>
    <definedName name="IQ_EST_ACT_NI">"c1722"</definedName>
    <definedName name="IQ_EST_ACT_NI_GW_REUT">"c5381"</definedName>
    <definedName name="IQ_EST_ACT_NI_REPORTED">"c1736"</definedName>
    <definedName name="IQ_EST_ACT_NI_REPORTED_REUT">"c5388"</definedName>
    <definedName name="IQ_EST_ACT_NI_REUT">"c5374"</definedName>
    <definedName name="IQ_EST_ACT_NI_SBC">"c4409"</definedName>
    <definedName name="IQ_EST_ACT_NI_SBC_GW">"c4410"</definedName>
    <definedName name="IQ_EST_ACT_OPER_INC">"c1694"</definedName>
    <definedName name="IQ_EST_ACT_OPER_INC_REUT">"c5346"</definedName>
    <definedName name="IQ_EST_ACT_PRETAX_GW_INC">"c1708"</definedName>
    <definedName name="IQ_EST_ACT_PRETAX_GW_INC_REUT">"c5360"</definedName>
    <definedName name="IQ_EST_ACT_PRETAX_INC">"c1701"</definedName>
    <definedName name="IQ_EST_ACT_PRETAX_INC_REUT">"c5353"</definedName>
    <definedName name="IQ_EST_ACT_PRETAX_REPORT_INC">"c1715"</definedName>
    <definedName name="IQ_EST_ACT_PRETAX_REPORT_INC_REUT">"c5367"</definedName>
    <definedName name="IQ_EST_ACT_RECURRING_PROFIT">"c4411"</definedName>
    <definedName name="IQ_EST_ACT_RECURRING_PROFIT_SHARE">"c4412"</definedName>
    <definedName name="IQ_EST_ACT_RETURN_ASSETS">"c3547"</definedName>
    <definedName name="IQ_EST_ACT_RETURN_ASSETS_REUT">"c3996"</definedName>
    <definedName name="IQ_EST_ACT_RETURN_EQUITY">"c3548"</definedName>
    <definedName name="IQ_EST_ACT_RETURN_EQUITY_REUT">"c3989"</definedName>
    <definedName name="IQ_EST_ACT_REV">"c2113"</definedName>
    <definedName name="IQ_EST_ACT_REV_REUT">"c3835"</definedName>
    <definedName name="IQ_EST_BV_SHARE_DIFF">"c4147"</definedName>
    <definedName name="IQ_EST_BV_SHARE_SURPRISE_PERCENT">"c4148"</definedName>
    <definedName name="IQ_EST_CAPEX_DIFF">"c4149"</definedName>
    <definedName name="IQ_EST_CAPEX_GROWTH_1YR">"c3588"</definedName>
    <definedName name="IQ_EST_CAPEX_GROWTH_1YR_REUT">"c5447"</definedName>
    <definedName name="IQ_EST_CAPEX_GROWTH_2YR">"c3589"</definedName>
    <definedName name="IQ_EST_CAPEX_GROWTH_2YR_REUT">"c5448"</definedName>
    <definedName name="IQ_EST_CAPEX_GROWTH_Q_1YR">"c3590"</definedName>
    <definedName name="IQ_EST_CAPEX_GROWTH_Q_1YR_REUT">"c5449"</definedName>
    <definedName name="IQ_EST_CAPEX_SEQ_GROWTH_Q">"c3591"</definedName>
    <definedName name="IQ_EST_CAPEX_SEQ_GROWTH_Q_REUT">"c5450"</definedName>
    <definedName name="IQ_EST_CAPEX_SURPRISE_PERCENT">"c4151"</definedName>
    <definedName name="IQ_EST_CASH_FLOW_DIFF">"c4152"</definedName>
    <definedName name="IQ_EST_CASH_FLOW_SURPRISE_PERCENT">"c4161"</definedName>
    <definedName name="IQ_EST_CASH_OPER_DIFF">"c4162"</definedName>
    <definedName name="IQ_EST_CASH_OPER_SURPRISE_PERCENT">"c4248"</definedName>
    <definedName name="IQ_EST_CFPS_DIFF">"c1871"</definedName>
    <definedName name="IQ_EST_CFPS_DIFF_REUT">"c3892"</definedName>
    <definedName name="IQ_EST_CFPS_GROWTH_1YR">"c1774"</definedName>
    <definedName name="IQ_EST_CFPS_GROWTH_1YR_REUT">"c3878"</definedName>
    <definedName name="IQ_EST_CFPS_GROWTH_2YR">"c1775"</definedName>
    <definedName name="IQ_EST_CFPS_GROWTH_2YR_REUT">"c3879"</definedName>
    <definedName name="IQ_EST_CFPS_GROWTH_Q_1YR">"c1776"</definedName>
    <definedName name="IQ_EST_CFPS_GROWTH_Q_1YR_REUT">"c3880"</definedName>
    <definedName name="IQ_EST_CFPS_SEQ_GROWTH_Q">"c1777"</definedName>
    <definedName name="IQ_EST_CFPS_SEQ_GROWTH_Q_REUT">"c3881"</definedName>
    <definedName name="IQ_EST_CFPS_SURPRISE_PERCENT">"c1872"</definedName>
    <definedName name="IQ_EST_CFPS_SURPRISE_PERCENT_REUT">"c3893"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DISTRIBUTABLE_CASH_DIFF">"c4276"</definedName>
    <definedName name="IQ_EST_DISTRIBUTABLE_CASH_GROWTH_1YR">"c4413"</definedName>
    <definedName name="IQ_EST_DISTRIBUTABLE_CASH_GROWTH_2YR">"c4414"</definedName>
    <definedName name="IQ_EST_DISTRIBUTABLE_CASH_GROWTH_Q_1YR">"c4415"</definedName>
    <definedName name="IQ_EST_DISTRIBUTABLE_CASH_SEQ_GROWTH_Q">"c4416"</definedName>
    <definedName name="IQ_EST_DISTRIBUTABLE_CASH_SHARE_DIFF">"c4284"</definedName>
    <definedName name="IQ_EST_DISTRIBUTABLE_CASH_SHARE_GROWTH_1YR">"c4417"</definedName>
    <definedName name="IQ_EST_DISTRIBUTABLE_CASH_SHARE_GROWTH_2YR">"c4418"</definedName>
    <definedName name="IQ_EST_DISTRIBUTABLE_CASH_SHARE_GROWTH_Q_1YR">"c4419"</definedName>
    <definedName name="IQ_EST_DISTRIBUTABLE_CASH_SHARE_SEQ_GROWTH_Q">"c4420"</definedName>
    <definedName name="IQ_EST_DISTRIBUTABLE_CASH_SHARE_SURPRISE_PERCENT">"c4293"</definedName>
    <definedName name="IQ_EST_DISTRIBUTABLE_CASH_SURPRISE_PERCENT">"c4295"</definedName>
    <definedName name="IQ_EST_DPS_DIFF">"c1873"</definedName>
    <definedName name="IQ_EST_DPS_DIFF_REUT">"c3894"</definedName>
    <definedName name="IQ_EST_DPS_GROWTH_1YR">"c1778"</definedName>
    <definedName name="IQ_EST_DPS_GROWTH_1YR_REUT">"c3882"</definedName>
    <definedName name="IQ_EST_DPS_GROWTH_2YR">"c1779"</definedName>
    <definedName name="IQ_EST_DPS_GROWTH_2YR_REUT">"c3883"</definedName>
    <definedName name="IQ_EST_DPS_GROWTH_Q_1YR">"c1780"</definedName>
    <definedName name="IQ_EST_DPS_GROWTH_Q_1YR_REUT">"c3884"</definedName>
    <definedName name="IQ_EST_DPS_SEQ_GROWTH_Q">"c1781"</definedName>
    <definedName name="IQ_EST_DPS_SEQ_GROWTH_Q_REUT">"c3885"</definedName>
    <definedName name="IQ_EST_DPS_SURPRISE_PERCENT">"c1874"</definedName>
    <definedName name="IQ_EST_DPS_SURPRISE_PERCENT_REUT">"c3895"</definedName>
    <definedName name="IQ_EST_EBIT_DIFF">"c1875"</definedName>
    <definedName name="IQ_EST_EBIT_DIFF_REUT">"c5413"</definedName>
    <definedName name="IQ_EST_EBIT_GW_DIFF">"c4304"</definedName>
    <definedName name="IQ_EST_EBIT_GW_SURPRISE_PERCENT">"c4313"</definedName>
    <definedName name="IQ_EST_EBIT_SBC_DIFF">"c4314"</definedName>
    <definedName name="IQ_EST_EBIT_SBC_GW_DIFF">"c4318"</definedName>
    <definedName name="IQ_EST_EBIT_SBC_GW_SURPRISE_PERCENT">"c4327"</definedName>
    <definedName name="IQ_EST_EBIT_SBC_SURPRISE_PERCENT">"c4333"</definedName>
    <definedName name="IQ_EST_EBIT_SURPRISE_PERCENT">"c1876"</definedName>
    <definedName name="IQ_EST_EBIT_SURPRISE_PERCENT_REUT">"c5414"</definedName>
    <definedName name="IQ_EST_EBITDA_DIFF">"c1867"</definedName>
    <definedName name="IQ_EST_EBITDA_DIFF_REUT">"c3888"</definedName>
    <definedName name="IQ_EST_EBITDA_GROWTH_1YR">"c1766"</definedName>
    <definedName name="IQ_EST_EBITDA_GROWTH_1YR_REUT">"c3864"</definedName>
    <definedName name="IQ_EST_EBITDA_GROWTH_2YR">"c1767"</definedName>
    <definedName name="IQ_EST_EBITDA_GROWTH_2YR_REUT">"c3865"</definedName>
    <definedName name="IQ_EST_EBITDA_GROWTH_Q_1YR">"c1768"</definedName>
    <definedName name="IQ_EST_EBITDA_GROWTH_Q_1YR_REUT">"c3866"</definedName>
    <definedName name="IQ_EST_EBITDA_SBC_DIFF">"c4335"</definedName>
    <definedName name="IQ_EST_EBITDA_SBC_SURPRISE_PERCENT">"c4344"</definedName>
    <definedName name="IQ_EST_EBITDA_SEQ_GROWTH_Q">"c1769"</definedName>
    <definedName name="IQ_EST_EBITDA_SEQ_GROWTH_Q_REUT">"c3867"</definedName>
    <definedName name="IQ_EST_EBITDA_SURPRISE_PERCENT">"c1868"</definedName>
    <definedName name="IQ_EST_EBITDA_SURPRISE_PERCENT_REUT">"c3889"</definedName>
    <definedName name="IQ_EST_EBT_SBC_DIFF">"c4348"</definedName>
    <definedName name="IQ_EST_EBT_SBC_GW_DIFF">"c4352"</definedName>
    <definedName name="IQ_EST_EBT_SBC_GW_SURPRISE_PERCENT">"c4361"</definedName>
    <definedName name="IQ_EST_EBT_SBC_SURPRISE_PERCENT">"c4367"</definedName>
    <definedName name="IQ_EST_EPS_DIFF">"c1864"</definedName>
    <definedName name="IQ_EST_EPS_DIFF_REUT">"c5458"</definedName>
    <definedName name="IQ_EST_EPS_GROWTH_1YR">"c1636"</definedName>
    <definedName name="IQ_EST_EPS_GROWTH_1YR_REUT">"c3646"</definedName>
    <definedName name="IQ_EST_EPS_GROWTH_2YR">"c1637"</definedName>
    <definedName name="IQ_EST_EPS_GROWTH_2YR_REUT">"c3858"</definedName>
    <definedName name="IQ_EST_EPS_GROWTH_5YR">"c1655"</definedName>
    <definedName name="IQ_EST_EPS_GROWTH_5YR_BOTTOM_UP">"c5487"</definedName>
    <definedName name="IQ_EST_EPS_GROWTH_5YR_BOTTOM_UP_REUT">"c5495"</definedName>
    <definedName name="IQ_EST_EPS_GROWTH_5YR_HIGH">"c1657"</definedName>
    <definedName name="IQ_EST_EPS_GROWTH_5YR_HIGH_REUT">"c5322"</definedName>
    <definedName name="IQ_EST_EPS_GROWTH_5YR_LOW">"c1658"</definedName>
    <definedName name="IQ_EST_EPS_GROWTH_5YR_LOW_REUT">"c5323"</definedName>
    <definedName name="IQ_EST_EPS_GROWTH_5YR_MEDIAN">"c1656"</definedName>
    <definedName name="IQ_EST_EPS_GROWTH_5YR_MEDIAN_REUT">"c5321"</definedName>
    <definedName name="IQ_EST_EPS_GROWTH_5YR_NUM">"c1659"</definedName>
    <definedName name="IQ_EST_EPS_GROWTH_5YR_NUM_REUT">"c5324"</definedName>
    <definedName name="IQ_EST_EPS_GROWTH_5YR_REUT">"c3633"</definedName>
    <definedName name="IQ_EST_EPS_GROWTH_5YR_STDDEV">"c1660"</definedName>
    <definedName name="IQ_EST_EPS_GROWTH_5YR_STDDEV_REUT">"c5325"</definedName>
    <definedName name="IQ_EST_EPS_GROWTH_Q_1YR">"c1641"</definedName>
    <definedName name="IQ_EST_EPS_GROWTH_Q_1YR_REUT">"c5410"</definedName>
    <definedName name="IQ_EST_EPS_GW_DIFF">"c1891"</definedName>
    <definedName name="IQ_EST_EPS_GW_DIFF_REUT">"c5429"</definedName>
    <definedName name="IQ_EST_EPS_GW_SURPRISE_PERCENT">"c1892"</definedName>
    <definedName name="IQ_EST_EPS_GW_SURPRISE_PERCENT_REUT">"c5430"</definedName>
    <definedName name="IQ_EST_EPS_NORM_DIFF">"c2247"</definedName>
    <definedName name="IQ_EST_EPS_NORM_DIFF_REUT">"c5411"</definedName>
    <definedName name="IQ_EST_EPS_NORM_SURPRISE_PERCENT">"c2248"</definedName>
    <definedName name="IQ_EST_EPS_NORM_SURPRISE_PERCENT_REUT">"c5412"</definedName>
    <definedName name="IQ_EST_EPS_REPORT_DIFF">"c1893"</definedName>
    <definedName name="IQ_EST_EPS_REPORT_DIFF_REUT">"c5431"</definedName>
    <definedName name="IQ_EST_EPS_REPORT_SURPRISE_PERCENT">"c1894"</definedName>
    <definedName name="IQ_EST_EPS_REPORT_SURPRISE_PERCENT_REUT">"c5432"</definedName>
    <definedName name="IQ_EST_EPS_SBC_DIFF">"c4374"</definedName>
    <definedName name="IQ_EST_EPS_SBC_GW_DIFF">"c4378"</definedName>
    <definedName name="IQ_EST_EPS_SBC_GW_SURPRISE_PERCENT">"c4387"</definedName>
    <definedName name="IQ_EST_EPS_SBC_SURPRISE_PERCENT">"c4393"</definedName>
    <definedName name="IQ_EST_EPS_SEQ_GROWTH_Q">"c1764"</definedName>
    <definedName name="IQ_EST_EPS_SEQ_GROWTH_Q_REUT">"c3859"</definedName>
    <definedName name="IQ_EST_EPS_SURPRISE_PERCENT">"c1635"</definedName>
    <definedName name="IQ_EST_EPS_SURPRISE_PERCENT_REUT">"c5459"</definedName>
    <definedName name="IQ_EST_FFO_ADJ_DIFF">"c4433"</definedName>
    <definedName name="IQ_EST_FFO_ADJ_GROWTH_1YR">"c4421"</definedName>
    <definedName name="IQ_EST_FFO_ADJ_GROWTH_2YR">"c4422"</definedName>
    <definedName name="IQ_EST_FFO_ADJ_GROWTH_Q_1YR">"c4423"</definedName>
    <definedName name="IQ_EST_FFO_ADJ_SEQ_GROWTH_Q">"c4424"</definedName>
    <definedName name="IQ_EST_FFO_ADJ_SURPRISE_PERCENT">"c4442"</definedName>
    <definedName name="IQ_EST_FFO_DIFF">"c1869"</definedName>
    <definedName name="IQ_EST_FFO_DIFF_REUT">"c3890"</definedName>
    <definedName name="IQ_EST_FFO_GROWTH_1YR">"c1770"</definedName>
    <definedName name="IQ_EST_FFO_GROWTH_1YR_REUT">"c3874"</definedName>
    <definedName name="IQ_EST_FFO_GROWTH_2YR">"c1771"</definedName>
    <definedName name="IQ_EST_FFO_GROWTH_2YR_REUT">"c3875"</definedName>
    <definedName name="IQ_EST_FFO_GROWTH_Q_1YR">"c1772"</definedName>
    <definedName name="IQ_EST_FFO_GROWTH_Q_1YR_REUT">"c3876"</definedName>
    <definedName name="IQ_EST_FFO_SEQ_GROWTH_Q">"c1773"</definedName>
    <definedName name="IQ_EST_FFO_SEQ_GROWTH_Q_REUT">"c3877"</definedName>
    <definedName name="IQ_EST_FFO_SHARE_DIFF">"c4444"</definedName>
    <definedName name="IQ_EST_FFO_SHARE_GROWTH_1YR">"c4425"</definedName>
    <definedName name="IQ_EST_FFO_SHARE_GROWTH_2YR">"c4426"</definedName>
    <definedName name="IQ_EST_FFO_SHARE_GROWTH_Q_1YR">"c4427"</definedName>
    <definedName name="IQ_EST_FFO_SHARE_SEQ_GROWTH_Q">"c4428"</definedName>
    <definedName name="IQ_EST_FFO_SHARE_SURPRISE_PERCENT">"c4453"</definedName>
    <definedName name="IQ_EST_FFO_SURPRISE_PERCENT">"c1870"</definedName>
    <definedName name="IQ_EST_FFO_SURPRISE_PERCENT_REUT">"c3891"</definedName>
    <definedName name="IQ_EST_FOOTNOTE">"c4540"</definedName>
    <definedName name="IQ_EST_FOOTNOTE_REUT">"c5478"</definedName>
    <definedName name="IQ_EST_MAINT_CAPEX_DIFF">"c4456"</definedName>
    <definedName name="IQ_EST_MAINT_CAPEX_GROWTH_1YR">"c4429"</definedName>
    <definedName name="IQ_EST_MAINT_CAPEX_GROWTH_2YR">"c4430"</definedName>
    <definedName name="IQ_EST_MAINT_CAPEX_GROWTH_Q_1YR">"c4431"</definedName>
    <definedName name="IQ_EST_MAINT_CAPEX_SEQ_GROWTH_Q">"c4432"</definedName>
    <definedName name="IQ_EST_MAINT_CAPEX_SURPRISE_PERCENT">"c4465"</definedName>
    <definedName name="IQ_EST_NAV_DIFF">"c1895"</definedName>
    <definedName name="IQ_EST_NAV_SHARE_SURPRISE_PERCENT">"c1896"</definedName>
    <definedName name="IQ_EST_NET_DEBT_DIFF">"c4466"</definedName>
    <definedName name="IQ_EST_NET_DEBT_SURPRISE_PERCENT">"c4468"</definedName>
    <definedName name="IQ_EST_NI_DIFF">"c1885"</definedName>
    <definedName name="IQ_EST_NI_DIFF_REUT">"c5423"</definedName>
    <definedName name="IQ_EST_NI_GW_DIFF_REUT">"c5425"</definedName>
    <definedName name="IQ_EST_NI_GW_SURPRISE_PERCENT_REUT">"c5426"</definedName>
    <definedName name="IQ_EST_NI_REPORT_DIFF">"c1889"</definedName>
    <definedName name="IQ_EST_NI_REPORT_DIFF_REUT">"c5427"</definedName>
    <definedName name="IQ_EST_NI_REPORT_SURPRISE_PERCENT">"c1890"</definedName>
    <definedName name="IQ_EST_NI_REPORT_SURPRISE_PERCENT_REUT">"c5428"</definedName>
    <definedName name="IQ_EST_NI_SBC_DIFF">"c4472"</definedName>
    <definedName name="IQ_EST_NI_SBC_GW_DIFF">"c4476"</definedName>
    <definedName name="IQ_EST_NI_SBC_GW_SURPRISE_PERCENT">"c4485"</definedName>
    <definedName name="IQ_EST_NI_SBC_SURPRISE_PERCENT">"c4491"</definedName>
    <definedName name="IQ_EST_NI_SURPRISE_PERCENT">"c1886"</definedName>
    <definedName name="IQ_EST_NI_SURPRISE_PERCENT_REUT">"c5424"</definedName>
    <definedName name="IQ_EST_NUM_BUY">"c1759"</definedName>
    <definedName name="IQ_EST_NUM_HIGH_REC">"c5649"</definedName>
    <definedName name="IQ_EST_NUM_HIGH_REC_REUT">"c3870"</definedName>
    <definedName name="IQ_EST_NUM_HIGHEST_REC">"c5648"</definedName>
    <definedName name="IQ_EST_NUM_HIGHEST_REC_REUT">"c3869"</definedName>
    <definedName name="IQ_EST_NUM_HOLD">"c1761"</definedName>
    <definedName name="IQ_EST_NUM_LOW_REC">"c5651"</definedName>
    <definedName name="IQ_EST_NUM_LOW_REC_REUT">"c3872"</definedName>
    <definedName name="IQ_EST_NUM_LOWEST_REC">"c5652"</definedName>
    <definedName name="IQ_EST_NUM_LOWEST_REC_REUT">"c3873"</definedName>
    <definedName name="IQ_EST_NUM_NEUTRAL_REC">"c5650"</definedName>
    <definedName name="IQ_EST_NUM_NEUTRAL_REC_REUT">"c3871"</definedName>
    <definedName name="IQ_EST_NUM_NO_OPINION">"c1758"</definedName>
    <definedName name="IQ_EST_NUM_NO_OPINION_REUT">"c3868"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DIFF_REUT">"c5415"</definedName>
    <definedName name="IQ_EST_OPER_INC_SURPRISE_PERCENT">"c1878"</definedName>
    <definedName name="IQ_EST_OPER_INC_SURPRISE_PERCENT_REUT">"c5416"</definedName>
    <definedName name="IQ_EST_PRE_TAX_DIFF">"c1879"</definedName>
    <definedName name="IQ_EST_PRE_TAX_DIFF_REUT">"c5417"</definedName>
    <definedName name="IQ_EST_PRE_TAX_GW_DIFF">"c1881"</definedName>
    <definedName name="IQ_EST_PRE_TAX_GW_DIFF_REUT">"c5419"</definedName>
    <definedName name="IQ_EST_PRE_TAX_GW_SURPRISE_PERCENT">"c1882"</definedName>
    <definedName name="IQ_EST_PRE_TAX_GW_SURPRISE_PERCENT_REUT">"c5420"</definedName>
    <definedName name="IQ_EST_PRE_TAX_REPORT_DIFF">"c1883"</definedName>
    <definedName name="IQ_EST_PRE_TAX_REPORT_DIFF_REUT">"c5421"</definedName>
    <definedName name="IQ_EST_PRE_TAX_REPORT_SURPRISE_PERCENT">"c1884"</definedName>
    <definedName name="IQ_EST_PRE_TAX_REPORT_SURPRISE_PERCENT_REUT">"c5422"</definedName>
    <definedName name="IQ_EST_PRE_TAX_SURPRISE_PERCENT">"c1880"</definedName>
    <definedName name="IQ_EST_PRE_TAX_SURPRISE_PERCENT_REUT">"c5418"</definedName>
    <definedName name="IQ_EST_RECURRING_PROFIT_SHARE_DIFF">"c4505"</definedName>
    <definedName name="IQ_EST_RECURRING_PROFIT_SHARE_SURPRISE_PERCENT">"c4515"</definedName>
    <definedName name="IQ_EST_REV_DIFF">"c1865"</definedName>
    <definedName name="IQ_EST_REV_DIFF_REUT">"c3886"</definedName>
    <definedName name="IQ_EST_REV_GROWTH_1YR">"c1638"</definedName>
    <definedName name="IQ_EST_REV_GROWTH_1YR_REUT">"c3860"</definedName>
    <definedName name="IQ_EST_REV_GROWTH_2YR">"c1639"</definedName>
    <definedName name="IQ_EST_REV_GROWTH_2YR_REUT">"c3861"</definedName>
    <definedName name="IQ_EST_REV_GROWTH_Q_1YR">"c1640"</definedName>
    <definedName name="IQ_EST_REV_GROWTH_Q_1YR_REUT">"c3862"</definedName>
    <definedName name="IQ_EST_REV_SEQ_GROWTH_Q">"c1765"</definedName>
    <definedName name="IQ_EST_REV_SEQ_GROWTH_Q_REUT">"c3863"</definedName>
    <definedName name="IQ_EST_REV_SURPRISE_PERCENT">"c1866"</definedName>
    <definedName name="IQ_EST_REV_SURPRISE_PERCENT_REUT">"c3887"</definedName>
    <definedName name="IQ_EST_VENDOR">"c5564"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">"c6216"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ADJ_ACT_OR_EST">"c4435"</definedName>
    <definedName name="IQ_FFO_ADJ_EST">"c4434"</definedName>
    <definedName name="IQ_FFO_ADJ_GUIDANCE">"c4436"</definedName>
    <definedName name="IQ_FFO_ADJ_HIGH_EST">"c4437"</definedName>
    <definedName name="IQ_FFO_ADJ_HIGH_GUIDANCE">"c4202"</definedName>
    <definedName name="IQ_FFO_ADJ_LOW_EST">"c4438"</definedName>
    <definedName name="IQ_FFO_ADJ_LOW_GUIDANCE">"c4242"</definedName>
    <definedName name="IQ_FFO_ADJ_MEDIAN_EST">"c4439"</definedName>
    <definedName name="IQ_FFO_ADJ_NUM_EST">"c4440"</definedName>
    <definedName name="IQ_FFO_ADJ_STDDEV_EST">"c4441"</definedName>
    <definedName name="IQ_FFO_EST">"c418"</definedName>
    <definedName name="IQ_FFO_EST_REUT">"c3837"</definedName>
    <definedName name="IQ_FFO_GUIDANCE">"c4443"</definedName>
    <definedName name="IQ_FFO_HIGH_EST">"c419"</definedName>
    <definedName name="IQ_FFO_HIGH_EST_REUT">"c3839"</definedName>
    <definedName name="IQ_FFO_HIGH_GUIDANCE">"c4184"</definedName>
    <definedName name="IQ_FFO_LOW_EST">"c420"</definedName>
    <definedName name="IQ_FFO_LOW_EST_REUT">"c3840"</definedName>
    <definedName name="IQ_FFO_LOW_GUIDANCE">"c4224"</definedName>
    <definedName name="IQ_FFO_MEDIAN_EST">"c1665"</definedName>
    <definedName name="IQ_FFO_MEDIAN_EST_REUT">"c3838"</definedName>
    <definedName name="IQ_FFO_NUM_EST">"c421"</definedName>
    <definedName name="IQ_FFO_NUM_EST_REUT">"c3841"</definedName>
    <definedName name="IQ_FFO_PAYOUT_RATIO">"c3492"</definedName>
    <definedName name="IQ_FFO_SHARE_ACT_OR_EST">"c4446"</definedName>
    <definedName name="IQ_FFO_SHARE_EST">"c4445"</definedName>
    <definedName name="IQ_FFO_SHARE_GUIDANCE">"c4447"</definedName>
    <definedName name="IQ_FFO_SHARE_HIGH_EST">"c4448"</definedName>
    <definedName name="IQ_FFO_SHARE_HIGH_GUIDANCE">"c4203"</definedName>
    <definedName name="IQ_FFO_SHARE_LOW_EST">"c4449"</definedName>
    <definedName name="IQ_FFO_SHARE_LOW_GUIDANCE">"c4243"</definedName>
    <definedName name="IQ_FFO_SHARE_MEDIAN_EST">"c4450"</definedName>
    <definedName name="IQ_FFO_SHARE_NUM_EST">"c4451"</definedName>
    <definedName name="IQ_FFO_SHARE_STDDEV_EST">"c4452"</definedName>
    <definedName name="IQ_FFO_STDDEV_EST">"c422"</definedName>
    <definedName name="IQ_FFO_STDDEV_EST_REUT">"c3842"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DEBT_TOTAL">"c5656"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LT_DEBT_TOTAL">"c5655"</definedName>
    <definedName name="IQ_FIN_DIV_NOTES_PAY_TOTAL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ANCING_OBLIG_CURRENT">"c6190"</definedName>
    <definedName name="IQ_FINANCING_OBLIG_NON_CURRENT">"c6191"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AP_IS">"c6194"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">"c6217"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">"c6218"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">"c6219"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">"c6220"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">"c6278"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">"c6221"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OODWILL_NET">"c1380"</definedName>
    <definedName name="IQ_GP">"c511"</definedName>
    <definedName name="IQ_GP_10YR_ANN_CAGR">"c6090"</definedName>
    <definedName name="IQ_GP_10YR_ANN_GROWTH">"c512"</definedName>
    <definedName name="IQ_GP_1YR_ANN_GROWTH">"c513"</definedName>
    <definedName name="IQ_GP_2YR_ANN_CAGR">"c6091"</definedName>
    <definedName name="IQ_GP_2YR_ANN_GROWTH">"c514"</definedName>
    <definedName name="IQ_GP_3YR_ANN_CAGR">"c6092"</definedName>
    <definedName name="IQ_GP_3YR_ANN_GROWTH">"c515"</definedName>
    <definedName name="IQ_GP_5YR_ANN_CAGR">"c6093"</definedName>
    <definedName name="IQ_GP_5YR_ANN_GROWTH">"c516"</definedName>
    <definedName name="IQ_GP_7YR_ANN_CAGR">"c6094"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CAGR">"c6095"</definedName>
    <definedName name="IQ_GROSS_LOANS_10YR_ANN_GROWTH">"c522"</definedName>
    <definedName name="IQ_GROSS_LOANS_1YR_ANN_GROWTH">"c523"</definedName>
    <definedName name="IQ_GROSS_LOANS_2YR_ANN_CAGR">"c6096"</definedName>
    <definedName name="IQ_GROSS_LOANS_2YR_ANN_GROWTH">"c524"</definedName>
    <definedName name="IQ_GROSS_LOANS_3YR_ANN_CAGR">"c6097"</definedName>
    <definedName name="IQ_GROSS_LOANS_3YR_ANN_GROWTH">"c525"</definedName>
    <definedName name="IQ_GROSS_LOANS_5YR_ANN_CAGR">"c6098"</definedName>
    <definedName name="IQ_GROSS_LOANS_5YR_ANN_GROWTH">"c526"</definedName>
    <definedName name="IQ_GROSS_LOANS_7YR_ANN_CAGR">"c6099"</definedName>
    <definedName name="IQ_GROSS_LOANS_7YR_ANN_GROWTH">"c527"</definedName>
    <definedName name="IQ_GROSS_LOANS_TOTAL_DEPOSITS">"c528"</definedName>
    <definedName name="IQ_GROSS_MARGIN">"c529"</definedName>
    <definedName name="IQ_GROSS_MARGIN_ACT_OR_EST">"c5554"</definedName>
    <definedName name="IQ_GROSS_MARGIN_EST">"c5547"</definedName>
    <definedName name="IQ_GROSS_MARGIN_HIGH_EST">"c5549"</definedName>
    <definedName name="IQ_GROSS_MARGIN_LOW_EST">"c5550"</definedName>
    <definedName name="IQ_GROSS_MARGIN_MEDIAN_EST">"c5548"</definedName>
    <definedName name="IQ_GROSS_MARGIN_NUM_EST">"c5551"</definedName>
    <definedName name="IQ_GROSS_MARGIN_STDDEV_EST">"c5552"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">"c6279"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">"c6280"</definedName>
    <definedName name="IQ_GW_INTAN_AMORT_REIT">"c1480"</definedName>
    <definedName name="IQ_GW_INTAN_AMORT_UTI">"c1481"</definedName>
    <definedName name="IQ_HC_ADMISSIONS">"c5953"</definedName>
    <definedName name="IQ_HC_ADMISSIONS_GROWTH">"c5997"</definedName>
    <definedName name="IQ_HC_ADMISSIONS_MANAGED_CARE">"c5956"</definedName>
    <definedName name="IQ_HC_ADMISSIONS_MEDICAID">"c5955"</definedName>
    <definedName name="IQ_HC_ADMISSIONS_MEDICARE">"c5954"</definedName>
    <definedName name="IQ_HC_ADMISSIONS_OTHER">"c5957"</definedName>
    <definedName name="IQ_HC_ADMISSIONS_SF">"c6006"</definedName>
    <definedName name="IQ_HC_ALFS">"c5952"</definedName>
    <definedName name="IQ_HC_AVG_BEDS_SVC">"c5951"</definedName>
    <definedName name="IQ_HC_AVG_DAILY_CENSUS">"c5965"</definedName>
    <definedName name="IQ_HC_AVG_LICENSED_BEDS">"c5949"</definedName>
    <definedName name="IQ_HC_AVG_LICENSED_BEDS_SF">"c6004"</definedName>
    <definedName name="IQ_HC_AVG_STAY">"c5966"</definedName>
    <definedName name="IQ_HC_AVG_STAY_SF">"c6016"</definedName>
    <definedName name="IQ_HC_BEDS_SVC">"c5950"</definedName>
    <definedName name="IQ_HC_DAYS_REV_OUT">"c5993"</definedName>
    <definedName name="IQ_HC_EQUIV_ADMISSIONS_GROWTH">"c5998"</definedName>
    <definedName name="IQ_HC_EQUIVALENT_ADMISSIONS">"c5958"</definedName>
    <definedName name="IQ_HC_EQUIVALENT_ADMISSIONS_SF">"c6007"</definedName>
    <definedName name="IQ_HC_ER_VISITS">"c5964"</definedName>
    <definedName name="IQ_HC_ER_VISITS_SF">"c6017"</definedName>
    <definedName name="IQ_HC_GROSS_INPATIENT_REV">"c5987"</definedName>
    <definedName name="IQ_HC_GROSS_OUTPATIENT_REV">"c5988"</definedName>
    <definedName name="IQ_HC_GROSS_PATIENT_REV">"c5989"</definedName>
    <definedName name="IQ_HC_HOSP_FACILITIES_CONSOL">"c5945"</definedName>
    <definedName name="IQ_HC_HOSP_FACILITIES_CONSOL_SF">"c6000"</definedName>
    <definedName name="IQ_HC_HOSP_FACILITIES_NON_CONSOL">"c5946"</definedName>
    <definedName name="IQ_HC_HOSP_FACILITIES_NON_CONSOL_SF">"c6001"</definedName>
    <definedName name="IQ_HC_HOSP_FACILITIES_TOTAL">"c5947"</definedName>
    <definedName name="IQ_HC_HOSP_FACILITIES_TOTAL_SF">"c6002"</definedName>
    <definedName name="IQ_HC_INPATIENT_PROCEDURES">"c5961"</definedName>
    <definedName name="IQ_HC_INPATIENT_PROCEDURES_SF">"c6011"</definedName>
    <definedName name="IQ_HC_INPATIENT_REV_PER_ADMISSION">"c5994"</definedName>
    <definedName name="IQ_HC_INTPATIENT_SVCS_PCT_REV">"c5975"</definedName>
    <definedName name="IQ_HC_INTPATIENT_SVCS_PCT_REV_SF">"c6015"</definedName>
    <definedName name="IQ_HC_LICENSED_BEDS">"c5948"</definedName>
    <definedName name="IQ_HC_LICENSED_BEDS_SF">"c6003"</definedName>
    <definedName name="IQ_HC_MANAGED_CARE_PCT_ADMISSIONS">"c5982"</definedName>
    <definedName name="IQ_HC_MANAGED_CARE_PCT_REV">"c5978"</definedName>
    <definedName name="IQ_HC_MEDICAID_PCT_ADMISSIONS">"c5981"</definedName>
    <definedName name="IQ_HC_MEDICAID_PCT_REV">"c5977"</definedName>
    <definedName name="IQ_HC_MEDICARE_PCT_ADMISSIONS">"c5980"</definedName>
    <definedName name="IQ_HC_MEDICARE_PCT_REV">"c5976"</definedName>
    <definedName name="IQ_HC_NET_INPATIENT_REV">"c5984"</definedName>
    <definedName name="IQ_HC_NET_OUTPATIENT_REV">"c5985"</definedName>
    <definedName name="IQ_HC_NET_PATIENT_REV">"c5986"</definedName>
    <definedName name="IQ_HC_NET_PATIENT_REV_SF">"c6005"</definedName>
    <definedName name="IQ_HC_OCC_RATE">"c5967"</definedName>
    <definedName name="IQ_HC_OCC_RATE_LICENSED_BEDS">"c5968"</definedName>
    <definedName name="IQ_HC_OCC_RATE_SF">"c6009"</definedName>
    <definedName name="IQ_HC_OPEX_SUPPLIES">"c5990"</definedName>
    <definedName name="IQ_HC_OTHER_OPEX_PCT_REV">"c5973"</definedName>
    <definedName name="IQ_HC_OUTPATIENT_PROCEDURES">"c5962"</definedName>
    <definedName name="IQ_HC_OUTPATIENT_PROCEDURES_SF">"c6012"</definedName>
    <definedName name="IQ_HC_OUTPATIENT_REV_PER_ADMISSION">"c5995"</definedName>
    <definedName name="IQ_HC_OUTPATIENT_SVCS_PCT_REV">"c5974"</definedName>
    <definedName name="IQ_HC_OUTPATIENT_SVCS_PCT_REV_SF">"c6014"</definedName>
    <definedName name="IQ_HC_PATIENT_DAYS">"c5960"</definedName>
    <definedName name="IQ_HC_PATIENT_DAYS_SF">"c6010"</definedName>
    <definedName name="IQ_HC_PROF_GEN_LIAB_CLAIM_PAID">"c5991"</definedName>
    <definedName name="IQ_HC_PROF_GEN_LIAB_EXP_BENEFIT">"c5992"</definedName>
    <definedName name="IQ_HC_PROVISION_DOUBTFUL_PCT_REV">"c5972"</definedName>
    <definedName name="IQ_HC_REV_GROWTH">"c5996"</definedName>
    <definedName name="IQ_HC_REV_PER_EQUIV_ADMISSION">"c5959"</definedName>
    <definedName name="IQ_HC_REV_PER_EQUIV_ADMISSION_SF">"c6008"</definedName>
    <definedName name="IQ_HC_REV_PER_EQUIV_ADMISSIONS_GROWTH">"c5999"</definedName>
    <definedName name="IQ_HC_REV_PER_PATIENT_DAY">"c5969"</definedName>
    <definedName name="IQ_HC_REV_PER_PATIENT_DAY_SF">"c6018"</definedName>
    <definedName name="IQ_HC_SALARIES_PCT_REV">"c5970"</definedName>
    <definedName name="IQ_HC_SUPPLIES_PCT_REV">"c5971"</definedName>
    <definedName name="IQ_HC_TOTAL_PROCEDURES">"c5963"</definedName>
    <definedName name="IQ_HC_TOTAL_PROCEDURES_SF">"c6013"</definedName>
    <definedName name="IQ_HC_UNINSURED_PCT_ADMISSIONS">"c5983"</definedName>
    <definedName name="IQ_HC_UNINSURED_PCT_REV">"c5979"</definedName>
    <definedName name="IQ_HIGH_TARGET_PRICE">"c1651"</definedName>
    <definedName name="IQ_HIGH_TARGET_PRICE_REUT">"c5317"</definedName>
    <definedName name="IQ_HIGHPRICE">"c545"</definedName>
    <definedName name="IQ_HOME_AVG_LOAN_SIZE">"c5911"</definedName>
    <definedName name="IQ_HOME_BACKLOG">"c5844"</definedName>
    <definedName name="IQ_HOME_BACKLOG_AVG_JV">"c5848"</definedName>
    <definedName name="IQ_HOME_BACKLOG_AVG_JV_GROWTH">"c5928"</definedName>
    <definedName name="IQ_HOME_BACKLOG_AVG_JV_INC">"c5851"</definedName>
    <definedName name="IQ_HOME_BACKLOG_AVG_JV_INC_GROWTH">"c5931"</definedName>
    <definedName name="IQ_HOME_BACKLOG_AVG_PRICE">"c5845"</definedName>
    <definedName name="IQ_HOME_BACKLOG_AVG_PRICE_GROWTH">"c5925"</definedName>
    <definedName name="IQ_HOME_BACKLOG_GROWTH">"c5924"</definedName>
    <definedName name="IQ_HOME_BACKLOG_JV">"c5847"</definedName>
    <definedName name="IQ_HOME_BACKLOG_JV_GROWTH">"c5927"</definedName>
    <definedName name="IQ_HOME_BACKLOG_JV_INC">"c5850"</definedName>
    <definedName name="IQ_HOME_BACKLOG_JV_INC_GROWTH">"c5930"</definedName>
    <definedName name="IQ_HOME_BACKLOG_VALUE">"c5846"</definedName>
    <definedName name="IQ_HOME_BACKLOG_VALUE_GROWTH">"c5926"</definedName>
    <definedName name="IQ_HOME_BACKLOG_VALUE_JV">"c5849"</definedName>
    <definedName name="IQ_HOME_BACKLOG_VALUE_JV_GROWTH">"c5929"</definedName>
    <definedName name="IQ_HOME_BACKLOG_VALUE_JV_INC">"c5852"</definedName>
    <definedName name="IQ_HOME_BACKLOG_VALUE_JV_INC_GROWTH">"c5932"</definedName>
    <definedName name="IQ_HOME_COMMUNITIES_ACTIVE">"c5862"</definedName>
    <definedName name="IQ_HOME_COMMUNITIES_ACTIVE_GROWTH">"c5942"</definedName>
    <definedName name="IQ_HOME_COMMUNITIES_ACTIVE_JV">"c5863"</definedName>
    <definedName name="IQ_HOME_COMMUNITIES_ACTIVE_JV_GROWTH">"c5943"</definedName>
    <definedName name="IQ_HOME_COMMUNITIES_ACTIVE_JV_INC">"c5864"</definedName>
    <definedName name="IQ_HOME_COMMUNITIES_ACTIVE_JV_INC_GROWTH">"c5944"</definedName>
    <definedName name="IQ_HOME_COST_CONSTRUCTION_SVCS">"c5882"</definedName>
    <definedName name="IQ_HOME_COST_ELIMINATIONS_OTHER">"c5883"</definedName>
    <definedName name="IQ_HOME_COST_FINANCIAL_SVCS">"c5881"</definedName>
    <definedName name="IQ_HOME_COST_HOUSING">"c5877"</definedName>
    <definedName name="IQ_HOME_COST_LAND_LOT">"c5878"</definedName>
    <definedName name="IQ_HOME_COST_OTHER_HOMEBUILDING">"c5879"</definedName>
    <definedName name="IQ_HOME_COST_TOTAL">"c5884"</definedName>
    <definedName name="IQ_HOME_COST_TOTAL_HOMEBUILDING">"c5880"</definedName>
    <definedName name="IQ_HOME_DELIVERED">"c5835"</definedName>
    <definedName name="IQ_HOME_DELIVERED_AVG_PRICE">"c5836"</definedName>
    <definedName name="IQ_HOME_DELIVERED_AVG_PRICE_GROWTH">"c5916"</definedName>
    <definedName name="IQ_HOME_DELIVERED_AVG_PRICE_JV">"c5839"</definedName>
    <definedName name="IQ_HOME_DELIVERED_AVG_PRICE_JV_GROWTH">"c5919"</definedName>
    <definedName name="IQ_HOME_DELIVERED_AVG_PRICE_JV_INC">"c5842"</definedName>
    <definedName name="IQ_HOME_DELIVERED_AVG_PRICE_JV_INC_GROWTH">"c5922"</definedName>
    <definedName name="IQ_HOME_DELIVERED_GROWTH">"c5915"</definedName>
    <definedName name="IQ_HOME_DELIVERED_JV">"c5838"</definedName>
    <definedName name="IQ_HOME_DELIVERED_JV_GROWTH">"c5918"</definedName>
    <definedName name="IQ_HOME_DELIVERED_JV_INC">"c5841"</definedName>
    <definedName name="IQ_HOME_DELIVERED_JV_INC_GROWTH">"c5921"</definedName>
    <definedName name="IQ_HOME_DELIVERED_VALUE">"c5837"</definedName>
    <definedName name="IQ_HOME_DELIVERED_VALUE_GROWTH">"c5917"</definedName>
    <definedName name="IQ_HOME_DELIVERED_VALUE_JV">"c5840"</definedName>
    <definedName name="IQ_HOME_DELIVERED_VALUE_JV_GROWTH">"c5920"</definedName>
    <definedName name="IQ_HOME_DELIVERED_VALUE_JV_INC">"c5843"</definedName>
    <definedName name="IQ_HOME_DELIVERED_VALUE_JV_INC_GROWTH">"c5923"</definedName>
    <definedName name="IQ_HOME_FINISHED_HOMES_CIP">"c5865"</definedName>
    <definedName name="IQ_HOME_FIRSTLIEN_MORT_ORIGINATED">"c5905"</definedName>
    <definedName name="IQ_HOME_FIRSTLIEN_MORT_ORIGINATED_VOL">"c5908"</definedName>
    <definedName name="IQ_HOME_HUC">"c5822"</definedName>
    <definedName name="IQ_HOME_HUC_JV">"c5823"</definedName>
    <definedName name="IQ_HOME_HUC_JV_INC">"c5824"</definedName>
    <definedName name="IQ_HOME_INV_NOT_OWNED">"c5868"</definedName>
    <definedName name="IQ_HOME_LAND_DEVELOPMENT">"c5866"</definedName>
    <definedName name="IQ_HOME_LAND_FUTURE_DEVELOPMENT">"c5867"</definedName>
    <definedName name="IQ_HOME_LOAN_APPLICATIONS">"c5910"</definedName>
    <definedName name="IQ_HOME_LOANS_SOLD_COUNT">"c5912"</definedName>
    <definedName name="IQ_HOME_LOANS_SOLD_VALUE">"c5913"</definedName>
    <definedName name="IQ_HOME_LOTS_CONTROLLED">"c5831"</definedName>
    <definedName name="IQ_HOME_LOTS_FINISHED">"c5827"</definedName>
    <definedName name="IQ_HOME_LOTS_HELD_SALE">"c5830"</definedName>
    <definedName name="IQ_HOME_LOTS_JV">"c5833"</definedName>
    <definedName name="IQ_HOME_LOTS_JV_INC">"c5834"</definedName>
    <definedName name="IQ_HOME_LOTS_OTHER">"c5832"</definedName>
    <definedName name="IQ_HOME_LOTS_OWNED">"c5828"</definedName>
    <definedName name="IQ_HOME_LOTS_UNDER_DEVELOPMENT">"c5826"</definedName>
    <definedName name="IQ_HOME_LOTS_UNDER_OPTION">"c5829"</definedName>
    <definedName name="IQ_HOME_LOTS_UNDEVELOPED">"c5825"</definedName>
    <definedName name="IQ_HOME_MORT_CAPTURE_RATE">"c5906"</definedName>
    <definedName name="IQ_HOME_MORT_ORIGINATED">"c5907"</definedName>
    <definedName name="IQ_HOME_OBLIGATIONS_INV_NOT_OWNED">"c5914"</definedName>
    <definedName name="IQ_HOME_ORDERS">"c5853"</definedName>
    <definedName name="IQ_HOME_ORDERS_AVG_PRICE">"c5854"</definedName>
    <definedName name="IQ_HOME_ORDERS_AVG_PRICE_GROWTH">"c5934"</definedName>
    <definedName name="IQ_HOME_ORDERS_AVG_PRICE_JV">"c5857"</definedName>
    <definedName name="IQ_HOME_ORDERS_AVG_PRICE_JV_GROWTH">"c5937"</definedName>
    <definedName name="IQ_HOME_ORDERS_AVG_PRICE_JV_INC">"c5860"</definedName>
    <definedName name="IQ_HOME_ORDERS_AVG_PRICE_JV_INC_GROWTH">"c5940"</definedName>
    <definedName name="IQ_HOME_ORDERS_GROWTH">"c5933"</definedName>
    <definedName name="IQ_HOME_ORDERS_JV">"c5856"</definedName>
    <definedName name="IQ_HOME_ORDERS_JV_GROWTH">"c5936"</definedName>
    <definedName name="IQ_HOME_ORDERS_JV_INC">"c5859"</definedName>
    <definedName name="IQ_HOME_ORDERS_JV_INC_GROWTH">"c5939"</definedName>
    <definedName name="IQ_HOME_ORDERS_VALUE">"c5855"</definedName>
    <definedName name="IQ_HOME_ORDERS_VALUE_GROWTH">"c5935"</definedName>
    <definedName name="IQ_HOME_ORDERS_VALUE_JV">"c5858"</definedName>
    <definedName name="IQ_HOME_ORDERS_VALUE_JV_GROWTH">"c5938"</definedName>
    <definedName name="IQ_HOME_ORDERS_VALUE_JV_INC">"c5861"</definedName>
    <definedName name="IQ_HOME_ORDERS_VALUE_JV_INC_GROWTH">"c5941"</definedName>
    <definedName name="IQ_HOME_ORIGINATION_TOTAL">"c5909"</definedName>
    <definedName name="IQ_HOME_PRETAX_INC_CONSTRUCTION_SVCS">"c5890"</definedName>
    <definedName name="IQ_HOME_PRETAX_INC_ELIMINATIONS_OTHER">"c5891"</definedName>
    <definedName name="IQ_HOME_PRETAX_INC_FINANCIAL_SVCS">"c5889"</definedName>
    <definedName name="IQ_HOME_PRETAX_INC_HOUSING">"c5885"</definedName>
    <definedName name="IQ_HOME_PRETAX_INC_LAND_LOT">"c5886"</definedName>
    <definedName name="IQ_HOME_PRETAX_INC_OTHER_HOMEBUILDING">"c5887"</definedName>
    <definedName name="IQ_HOME_PRETAX_INC_TOTAL">"c5892"</definedName>
    <definedName name="IQ_HOME_PRETAX_INC_TOTAL_HOMEBUILDING">"c5888"</definedName>
    <definedName name="IQ_HOME_PURCH_OBLIGATION_1YR">"c5898"</definedName>
    <definedName name="IQ_HOME_PURCH_OBLIGATION_2YR">"c5899"</definedName>
    <definedName name="IQ_HOME_PURCH_OBLIGATION_3YR">"c5900"</definedName>
    <definedName name="IQ_HOME_PURCH_OBLIGATION_4YR">"c5901"</definedName>
    <definedName name="IQ_HOME_PURCH_OBLIGATION_5YR">"c5902"</definedName>
    <definedName name="IQ_HOME_PURCH_OBLIGATION_AFTER5">"c5903"</definedName>
    <definedName name="IQ_HOME_PURCH_OBLIGATION_TOTAL">"c5904"</definedName>
    <definedName name="IQ_HOME_REV_CONSTRUCTION_SERVICES">"c5874"</definedName>
    <definedName name="IQ_HOME_REV_ELIMINATIONS_OTHER">"c5875"</definedName>
    <definedName name="IQ_HOME_REV_FINANCIAL_SERVICES">"c5873"</definedName>
    <definedName name="IQ_HOME_REV_HOUSING">"c5872"</definedName>
    <definedName name="IQ_HOME_REV_LAND_LOT">"c5870"</definedName>
    <definedName name="IQ_HOME_REV_OTHER_HOMEBUILDING">"c5871"</definedName>
    <definedName name="IQ_HOME_REV_TOTAL">"c5876"</definedName>
    <definedName name="IQ_HOME_TOTAL_INV">"c5869"</definedName>
    <definedName name="IQ_HOME_WARRANTY_RES_BEG">"c5893"</definedName>
    <definedName name="IQ_HOME_WARRANTY_RES_END">"c5897"</definedName>
    <definedName name="IQ_HOME_WARRANTY_RES_ISS">"c5894"</definedName>
    <definedName name="IQ_HOME_WARRANTY_RES_OTHER">"c5896"</definedName>
    <definedName name="IQ_HOME_WARRANTY_RES_PAY">"c5895"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">"c6222"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">"c6223"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">"c6224"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">"c6225"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">"c6226"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CAGR">"c6164"</definedName>
    <definedName name="IQ_INV_10YR_ANN_GROWTH">"c1930"</definedName>
    <definedName name="IQ_INV_1YR_ANN_GROWTH">"c1925"</definedName>
    <definedName name="IQ_INV_2YR_ANN_CAGR">"c6160"</definedName>
    <definedName name="IQ_INV_2YR_ANN_GROWTH">"c1926"</definedName>
    <definedName name="IQ_INV_3YR_ANN_CAGR">"c6161"</definedName>
    <definedName name="IQ_INV_3YR_ANN_GROWTH">"c1927"</definedName>
    <definedName name="IQ_INV_5YR_ANN_CAGR">"c6162"</definedName>
    <definedName name="IQ_INV_5YR_ANN_GROWTH">"c1928"</definedName>
    <definedName name="IQ_INV_7YR_ANN_CAGR">"c6163"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">"c6227"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">"c6228"</definedName>
    <definedName name="IQ_INVEST_SECURITY_CF_REIT">"c642"</definedName>
    <definedName name="IQ_INVEST_SECURITY_CF_UTI">"c643"</definedName>
    <definedName name="IQ_INVEST_SECURITY_SUPPL">"c5511"</definedName>
    <definedName name="IQ_IPRD">"c644"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">"c6229"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CAGR">"c6174"</definedName>
    <definedName name="IQ_LFCF_10YR_ANN_GROWTH">"c1942"</definedName>
    <definedName name="IQ_LFCF_1YR_ANN_GROWTH">"c1937"</definedName>
    <definedName name="IQ_LFCF_2YR_ANN_CAGR">"c6170"</definedName>
    <definedName name="IQ_LFCF_2YR_ANN_GROWTH">"c1938"</definedName>
    <definedName name="IQ_LFCF_3YR_ANN_CAGR">"c6171"</definedName>
    <definedName name="IQ_LFCF_3YR_ANN_GROWTH">"c1939"</definedName>
    <definedName name="IQ_LFCF_5YR_ANN_CAGR">"c6172"</definedName>
    <definedName name="IQ_LFCF_5YR_ANN_GROWTH">"c1940"</definedName>
    <definedName name="IQ_LFCF_7YR_ANN_CAGR">"c6173"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">"c6230"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">"c6231"</definedName>
    <definedName name="IQ_LT_DEBT_ISSUED_REIT">"c686"</definedName>
    <definedName name="IQ_LT_DEBT_ISSUED_UTI">"c687"</definedName>
    <definedName name="IQ_LT_DEBT_RE">"c6232"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">"c6233"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">"c6234"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CAPEX_ACT_OR_EST">"c4458"</definedName>
    <definedName name="IQ_MAINT_CAPEX_EST">"c4457"</definedName>
    <definedName name="IQ_MAINT_CAPEX_GUIDANCE">"c4459"</definedName>
    <definedName name="IQ_MAINT_CAPEX_HIGH_EST">"c4460"</definedName>
    <definedName name="IQ_MAINT_CAPEX_HIGH_GUIDANCE">"c4197"</definedName>
    <definedName name="IQ_MAINT_CAPEX_LOW_EST">"c4461"</definedName>
    <definedName name="IQ_MAINT_CAPEX_LOW_GUIDANCE">"c4237"</definedName>
    <definedName name="IQ_MAINT_CAPEX_MEDIAN_EST">"c4462"</definedName>
    <definedName name="IQ_MAINT_CAPEX_NUM_EST">"c4463"</definedName>
    <definedName name="IQ_MAINT_CAPEX_STDDEV_EST">"c4464"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">"c6235"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">"c6236"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">"c6237"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>800000</definedName>
    <definedName name="IQ_NAMES_REVISION_DATE_">43052.9034953704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HARE_ACT_OR_EST">"c2225"</definedName>
    <definedName name="IQ_NAV_SHARE_ACT_OR_EST_REUT">"c5623"</definedName>
    <definedName name="IQ_NAV_SHARE_EST">"c5609"</definedName>
    <definedName name="IQ_NAV_SHARE_EST_REUT">"c5617"</definedName>
    <definedName name="IQ_NAV_SHARE_HIGH_EST">"c5612"</definedName>
    <definedName name="IQ_NAV_SHARE_HIGH_EST_REUT">"c5620"</definedName>
    <definedName name="IQ_NAV_SHARE_LOW_EST">"c5613"</definedName>
    <definedName name="IQ_NAV_SHARE_LOW_EST_REUT">"c5621"</definedName>
    <definedName name="IQ_NAV_SHARE_MEDIAN_EST">"c5610"</definedName>
    <definedName name="IQ_NAV_SHARE_MEDIAN_EST_REUT">"c5618"</definedName>
    <definedName name="IQ_NAV_SHARE_NUM_EST">"c5614"</definedName>
    <definedName name="IQ_NAV_SHARE_NUM_EST_REUT">"c5622"</definedName>
    <definedName name="IQ_NAV_SHARE_STDDEV_EST">"c5611"</definedName>
    <definedName name="IQ_NAV_SHARE_STDDEV_EST_REUT">"c5619"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ACT_OR_EST_REUT">"c5473"</definedName>
    <definedName name="IQ_NET_DEBT_EBITDA">"c750"</definedName>
    <definedName name="IQ_NET_DEBT_EBITDA_CAPEX">"c2949"</definedName>
    <definedName name="IQ_NET_DEBT_EST">"c3517"</definedName>
    <definedName name="IQ_NET_DEBT_EST_REUT">"c3976"</definedName>
    <definedName name="IQ_NET_DEBT_GUIDANCE">"c4467"</definedName>
    <definedName name="IQ_NET_DEBT_HIGH_EST">"c3518"</definedName>
    <definedName name="IQ_NET_DEBT_HIGH_EST_REUT">"c3978"</definedName>
    <definedName name="IQ_NET_DEBT_HIGH_GUIDANCE">"c4181"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">"c6238"</definedName>
    <definedName name="IQ_NET_DEBT_ISSUED_REIT">"c756"</definedName>
    <definedName name="IQ_NET_DEBT_ISSUED_UTI">"c757"</definedName>
    <definedName name="IQ_NET_DEBT_LOW_EST">"c3519"</definedName>
    <definedName name="IQ_NET_DEBT_LOW_EST_REUT">"c3979"</definedName>
    <definedName name="IQ_NET_DEBT_LOW_GUIDANCE">"c4221"</definedName>
    <definedName name="IQ_NET_DEBT_MEDIAN_EST">"c3520"</definedName>
    <definedName name="IQ_NET_DEBT_MEDIAN_EST_REUT">"c3977"</definedName>
    <definedName name="IQ_NET_DEBT_NUM_EST">"c3515"</definedName>
    <definedName name="IQ_NET_DEBT_NUM_EST_REUT">"c3980"</definedName>
    <definedName name="IQ_NET_DEBT_STDDEV_EST">"c3516"</definedName>
    <definedName name="IQ_NET_DEBT_STDDEV_EST_REUT">"c3981"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CAGR">"c6100"</definedName>
    <definedName name="IQ_NET_INT_INC_10YR_ANN_GROWTH">"c758"</definedName>
    <definedName name="IQ_NET_INT_INC_1YR_ANN_GROWTH">"c759"</definedName>
    <definedName name="IQ_NET_INT_INC_2YR_ANN_CAGR">"c6101"</definedName>
    <definedName name="IQ_NET_INT_INC_2YR_ANN_GROWTH">"c760"</definedName>
    <definedName name="IQ_NET_INT_INC_3YR_ANN_CAGR">"c6102"</definedName>
    <definedName name="IQ_NET_INT_INC_3YR_ANN_GROWTH">"c761"</definedName>
    <definedName name="IQ_NET_INT_INC_5YR_ANN_CAGR">"c6103"</definedName>
    <definedName name="IQ_NET_INT_INC_5YR_ANN_GROWTH">"c762"</definedName>
    <definedName name="IQ_NET_INT_INC_7YR_ANN_CAGR">"c6104"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">"c6239"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CAGR">"c6105"</definedName>
    <definedName name="IQ_NET_LOANS_10YR_ANN_GROWTH">"c773"</definedName>
    <definedName name="IQ_NET_LOANS_1YR_ANN_GROWTH">"c774"</definedName>
    <definedName name="IQ_NET_LOANS_2YR_ANN_CAGR">"c6106"</definedName>
    <definedName name="IQ_NET_LOANS_2YR_ANN_GROWTH">"c775"</definedName>
    <definedName name="IQ_NET_LOANS_3YR_ANN_CAGR">"c6107"</definedName>
    <definedName name="IQ_NET_LOANS_3YR_ANN_GROWTH">"c776"</definedName>
    <definedName name="IQ_NET_LOANS_5YR_ANN_CAGR">"c6108"</definedName>
    <definedName name="IQ_NET_LOANS_5YR_ANN_GROWTH">"c777"</definedName>
    <definedName name="IQ_NET_LOANS_7YR_ANN_CAGR">"c6109"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CAGR">"c6110"</definedName>
    <definedName name="IQ_NI_10YR_ANN_GROWTH">"c782"</definedName>
    <definedName name="IQ_NI_1YR_ANN_GROWTH">"c783"</definedName>
    <definedName name="IQ_NI_2YR_ANN_CAGR">"c6111"</definedName>
    <definedName name="IQ_NI_2YR_ANN_GROWTH">"c784"</definedName>
    <definedName name="IQ_NI_3YR_ANN_CAGR">"c6112"</definedName>
    <definedName name="IQ_NI_3YR_ANN_GROWTH">"c785"</definedName>
    <definedName name="IQ_NI_5YR_ANN_CAGR">"c6113"</definedName>
    <definedName name="IQ_NI_5YR_ANN_GROWTH">"c786"</definedName>
    <definedName name="IQ_NI_7YR_ANN_CAGR">"c6114"</definedName>
    <definedName name="IQ_NI_7YR_ANN_GROWTH">"c787"</definedName>
    <definedName name="IQ_NI_ACT_OR_EST">"c2222"</definedName>
    <definedName name="IQ_NI_ACT_OR_EST_REUT">"c5468"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EST_REUT">"c5368"</definedName>
    <definedName name="IQ_NI_GAAP_GUIDANCE">"c4470"</definedName>
    <definedName name="IQ_NI_GAAP_HIGH_GUIDANCE">"c4177"</definedName>
    <definedName name="IQ_NI_GAAP_LOW_GUIDANCE">"c4217"</definedName>
    <definedName name="IQ_NI_GUIDANCE">"c4469"</definedName>
    <definedName name="IQ_NI_GW_EST_REUT">"c5375"</definedName>
    <definedName name="IQ_NI_GW_GUIDANCE">"c4471"</definedName>
    <definedName name="IQ_NI_GW_HIGH_EST_REUT">"c5377"</definedName>
    <definedName name="IQ_NI_GW_HIGH_GUIDANCE">"c4178"</definedName>
    <definedName name="IQ_NI_GW_LOW_EST_REUT">"c5378"</definedName>
    <definedName name="IQ_NI_GW_LOW_GUIDANCE">"c4218"</definedName>
    <definedName name="IQ_NI_GW_MEDIAN_EST_REUT">"c5376"</definedName>
    <definedName name="IQ_NI_GW_NUM_EST_REUT">"c5379"</definedName>
    <definedName name="IQ_NI_GW_STDDEV_EST_REUT">"c5380"</definedName>
    <definedName name="IQ_NI_HIGH_EST">"c1718"</definedName>
    <definedName name="IQ_NI_HIGH_EST_REUT">"c5370"</definedName>
    <definedName name="IQ_NI_HIGH_GUIDANCE">"c4176"</definedName>
    <definedName name="IQ_NI_LOW_EST">"c1719"</definedName>
    <definedName name="IQ_NI_LOW_EST_REUT">"c5371"</definedName>
    <definedName name="IQ_NI_LOW_GUIDANCE">"c4216"</definedName>
    <definedName name="IQ_NI_MARGIN">"c794"</definedName>
    <definedName name="IQ_NI_MEDIAN_EST">"c1717"</definedName>
    <definedName name="IQ_NI_MEDIAN_EST_REUT">"c5369"</definedName>
    <definedName name="IQ_NI_NORM">"c1901"</definedName>
    <definedName name="IQ_NI_NORM_10YR_ANN_CAGR">"c6189"</definedName>
    <definedName name="IQ_NI_NORM_10YR_ANN_GROWTH">"c1960"</definedName>
    <definedName name="IQ_NI_NORM_1YR_ANN_GROWTH">"c1955"</definedName>
    <definedName name="IQ_NI_NORM_2YR_ANN_CAGR">"c6185"</definedName>
    <definedName name="IQ_NI_NORM_2YR_ANN_GROWTH">"c1956"</definedName>
    <definedName name="IQ_NI_NORM_3YR_ANN_CAGR">"c6186"</definedName>
    <definedName name="IQ_NI_NORM_3YR_ANN_GROWTH">"c1957"</definedName>
    <definedName name="IQ_NI_NORM_5YR_ANN_CAGR">"c6187"</definedName>
    <definedName name="IQ_NI_NORM_5YR_ANN_GROWTH">"c1958"</definedName>
    <definedName name="IQ_NI_NORM_7YR_ANN_CAGR">"c6188"</definedName>
    <definedName name="IQ_NI_NORM_7YR_ANN_GROWTH">"c1959"</definedName>
    <definedName name="IQ_NI_NORM_MARGIN">"c1964"</definedName>
    <definedName name="IQ_NI_NUM_EST">"c1720"</definedName>
    <definedName name="IQ_NI_NUM_EST_REUT">"c5372"</definedName>
    <definedName name="IQ_NI_REPORTED_EST">"c1730"</definedName>
    <definedName name="IQ_NI_REPORTED_EST_REUT">"c5382"</definedName>
    <definedName name="IQ_NI_REPORTED_HIGH_EST">"c1732"</definedName>
    <definedName name="IQ_NI_REPORTED_HIGH_EST_REUT">"c5384"</definedName>
    <definedName name="IQ_NI_REPORTED_LOW_EST">"c1733"</definedName>
    <definedName name="IQ_NI_REPORTED_LOW_EST_REUT">"c5385"</definedName>
    <definedName name="IQ_NI_REPORTED_MEDIAN_EST">"c1731"</definedName>
    <definedName name="IQ_NI_REPORTED_MEDIAN_EST_REUT">"c5383"</definedName>
    <definedName name="IQ_NI_REPORTED_NUM_EST">"c1734"</definedName>
    <definedName name="IQ_NI_REPORTED_NUM_EST_REUT">"c5386"</definedName>
    <definedName name="IQ_NI_REPORTED_STDDEV_EST">"c1735"</definedName>
    <definedName name="IQ_NI_REPORTED_STDDEV_EST_REUT">"c5387"</definedName>
    <definedName name="IQ_NI_SBC_ACT_OR_EST">"c4474"</definedName>
    <definedName name="IQ_NI_SBC_EST">"c4473"</definedName>
    <definedName name="IQ_NI_SBC_GUIDANCE">"c4475"</definedName>
    <definedName name="IQ_NI_SBC_GW_ACT_OR_EST">"c4478"</definedName>
    <definedName name="IQ_NI_SBC_GW_EST">"c4477"</definedName>
    <definedName name="IQ_NI_SBC_GW_GUIDANCE">"c4479"</definedName>
    <definedName name="IQ_NI_SBC_GW_HIGH_EST">"c4480"</definedName>
    <definedName name="IQ_NI_SBC_GW_HIGH_GUIDANCE">"c4187"</definedName>
    <definedName name="IQ_NI_SBC_GW_LOW_EST">"c4481"</definedName>
    <definedName name="IQ_NI_SBC_GW_LOW_GUIDANCE">"c4227"</definedName>
    <definedName name="IQ_NI_SBC_GW_MEDIAN_EST">"c4482"</definedName>
    <definedName name="IQ_NI_SBC_GW_NUM_EST">"c4483"</definedName>
    <definedName name="IQ_NI_SBC_GW_STDDEV_EST">"c4484"</definedName>
    <definedName name="IQ_NI_SBC_HIGH_EST">"c4486"</definedName>
    <definedName name="IQ_NI_SBC_HIGH_GUIDANCE">"c4186"</definedName>
    <definedName name="IQ_NI_SBC_LOW_EST">"c4487"</definedName>
    <definedName name="IQ_NI_SBC_LOW_GUIDANCE">"c4226"</definedName>
    <definedName name="IQ_NI_SBC_MEDIAN_EST">"c4488"</definedName>
    <definedName name="IQ_NI_SBC_NUM_EST">"c4489"</definedName>
    <definedName name="IQ_NI_SBC_STDDEV_EST">"c4490"</definedName>
    <definedName name="IQ_NI_SFAS">"c795"</definedName>
    <definedName name="IQ_NI_STDDEV_EST">"c1721"</definedName>
    <definedName name="IQ_NI_STDDEV_EST_REUT">"c5373"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CAGR">"c6115"</definedName>
    <definedName name="IQ_NON_INT_INC_10YR_ANN_GROWTH">"c803"</definedName>
    <definedName name="IQ_NON_INT_INC_1YR_ANN_GROWTH">"c804"</definedName>
    <definedName name="IQ_NON_INT_INC_2YR_ANN_CAGR">"c6116"</definedName>
    <definedName name="IQ_NON_INT_INC_2YR_ANN_GROWTH">"c805"</definedName>
    <definedName name="IQ_NON_INT_INC_3YR_ANN_CAGR">"c6117"</definedName>
    <definedName name="IQ_NON_INT_INC_3YR_ANN_GROWTH">"c806"</definedName>
    <definedName name="IQ_NON_INT_INC_5YR_ANN_CAGR">"c6118"</definedName>
    <definedName name="IQ_NON_INT_INC_5YR_ANN_GROWTH">"c807"</definedName>
    <definedName name="IQ_NON_INT_INC_7YR_ANN_CAGR">"c6119"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CAGR">"c6120"</definedName>
    <definedName name="IQ_NON_PERF_ASSETS_10YR_ANN_GROWTH">"c811"</definedName>
    <definedName name="IQ_NON_PERF_ASSETS_1YR_ANN_GROWTH">"c812"</definedName>
    <definedName name="IQ_NON_PERF_ASSETS_2YR_ANN_CAGR">"c6121"</definedName>
    <definedName name="IQ_NON_PERF_ASSETS_2YR_ANN_GROWTH">"c813"</definedName>
    <definedName name="IQ_NON_PERF_ASSETS_3YR_ANN_CAGR">"c6122"</definedName>
    <definedName name="IQ_NON_PERF_ASSETS_3YR_ANN_GROWTH">"c814"</definedName>
    <definedName name="IQ_NON_PERF_ASSETS_5YR_ANN_CAGR">"c6123"</definedName>
    <definedName name="IQ_NON_PERF_ASSETS_5YR_ANN_GROWTH">"c815"</definedName>
    <definedName name="IQ_NON_PERF_ASSETS_7YR_ANN_CAGR">"c6124"</definedName>
    <definedName name="IQ_NON_PERF_ASSETS_7YR_ANN_GROWTH">"c816"</definedName>
    <definedName name="IQ_NON_PERF_ASSETS_TOTAL_ASSETS">"c817"</definedName>
    <definedName name="IQ_NON_PERF_LOANS_10YR_ANN_CAGR">"c6125"</definedName>
    <definedName name="IQ_NON_PERF_LOANS_10YR_ANN_GROWTH">"c818"</definedName>
    <definedName name="IQ_NON_PERF_LOANS_1YR_ANN_GROWTH">"c819"</definedName>
    <definedName name="IQ_NON_PERF_LOANS_2YR_ANN_CAGR">"c6126"</definedName>
    <definedName name="IQ_NON_PERF_LOANS_2YR_ANN_GROWTH">"c820"</definedName>
    <definedName name="IQ_NON_PERF_LOANS_3YR_ANN_CAGR">"c6127"</definedName>
    <definedName name="IQ_NON_PERF_LOANS_3YR_ANN_GROWTH">"c821"</definedName>
    <definedName name="IQ_NON_PERF_LOANS_5YR_ANN_CAGR">"c6128"</definedName>
    <definedName name="IQ_NON_PERF_LOANS_5YR_ANN_GROWTH">"c822"</definedName>
    <definedName name="IQ_NON_PERF_LOANS_7YR_ANN_CAGR">"c6129"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_EPS_ACT_OR_EST_REUT">"c5472"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CAGR">"c6130"</definedName>
    <definedName name="IQ_NPPE_10YR_ANN_GROWTH">"c830"</definedName>
    <definedName name="IQ_NPPE_1YR_ANN_GROWTH">"c831"</definedName>
    <definedName name="IQ_NPPE_2YR_ANN_CAGR">"c6131"</definedName>
    <definedName name="IQ_NPPE_2YR_ANN_GROWTH">"c832"</definedName>
    <definedName name="IQ_NPPE_3YR_ANN_CAGR">"c6132"</definedName>
    <definedName name="IQ_NPPE_3YR_ANN_GROWTH">"c833"</definedName>
    <definedName name="IQ_NPPE_5YR_ANN_CAGR">"c6133"</definedName>
    <definedName name="IQ_NPPE_5YR_ANN_GROWTH">"c834"</definedName>
    <definedName name="IQ_NPPE_7YR_ANN_CAGR">"c6134"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AVG_DAILY_SALES_VOL_EQ_INC_GAS">"c5797"</definedName>
    <definedName name="IQ_OG_AVG_DAILY_SALES_VOL_EQ_INC_NGL">"c5798"</definedName>
    <definedName name="IQ_OG_AVG_DAILY_SALES_VOL_EQ_INC_OIL">"c5796"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ACRE_GROSS_EQ_INC">"c5802"</definedName>
    <definedName name="IQ_OG_DEVELOPED_ACRE_NET_EQ_INC">"c5803"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SERVE_REPLACEMENT_RATIO">"c5799"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ALES_VOL_EQ_INC_GAS">"c5794"</definedName>
    <definedName name="IQ_OG_SALES_VOL_EQ_INC_NGL">"c5795"</definedName>
    <definedName name="IQ_OG_SALES_VOL_EQ_INC_OIL">"c5793"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ACRE_GROSS_EQ_INC">"c5800"</definedName>
    <definedName name="IQ_OG_UNDEVELOPED_ACRE_NET_EQ_INC">"c5801"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CT_NEXT">"c5774"</definedName>
    <definedName name="IQ_OPEB_ACT_NEXT_DOM">"c5772"</definedName>
    <definedName name="IQ_OPEB_ACT_NEXT_FOREIGN">"c5773"</definedName>
    <definedName name="IQ_OPEB_AMT_RECOG_NEXT">"c5783"</definedName>
    <definedName name="IQ_OPEB_AMT_RECOG_NEXT_DOM">"c5781"</definedName>
    <definedName name="IQ_OPEB_AMT_RECOG_NEXT_FOREIGN">"c5782"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CI_ACT">"c5759"</definedName>
    <definedName name="IQ_OPEB_CI_ACT_DOM">"c5757"</definedName>
    <definedName name="IQ_OPEB_CI_ACT_FOREIGN">"c5758"</definedName>
    <definedName name="IQ_OPEB_CI_NET_AMT_RECOG">"c5771"</definedName>
    <definedName name="IQ_OPEB_CI_NET_AMT_RECOG_DOM">"c5769"</definedName>
    <definedName name="IQ_OPEB_CI_NET_AMT_RECOG_FOREIGN">"c5770"</definedName>
    <definedName name="IQ_OPEB_CI_OTHER_MISC_ADJ">"c5768"</definedName>
    <definedName name="IQ_OPEB_CI_OTHER_MISC_ADJ_DOM">"c5766"</definedName>
    <definedName name="IQ_OPEB_CI_OTHER_MISC_ADJ_FOREIGN">"c5767"</definedName>
    <definedName name="IQ_OPEB_CI_PRIOR_SERVICE">"c5762"</definedName>
    <definedName name="IQ_OPEB_CI_PRIOR_SERVICE_DOM">"c5760"</definedName>
    <definedName name="IQ_OPEB_CI_PRIOR_SERVICE_FOREIGN">"c5761"</definedName>
    <definedName name="IQ_OPEB_CI_TRANSITION">"c5765"</definedName>
    <definedName name="IQ_OPEB_CI_TRANSITION_DOM">"c5763"</definedName>
    <definedName name="IQ_OPEB_CI_TRANSITION_FOREIGN">"c5764"</definedName>
    <definedName name="IQ_OPEB_CL">"c5789"</definedName>
    <definedName name="IQ_OPEB_CL_DOM">"c5787"</definedName>
    <definedName name="IQ_OPEB_CL_FOREIGN">"c5788"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LT_ASSETS">"c5786"</definedName>
    <definedName name="IQ_OPEB_LT_ASSETS_DOM">"c5784"</definedName>
    <definedName name="IQ_OPEB_LT_ASSETS_FOREIGN">"c5785"</definedName>
    <definedName name="IQ_OPEB_LT_LIAB">"c5792"</definedName>
    <definedName name="IQ_OPEB_LT_LIAB_DOM">"c5790"</definedName>
    <definedName name="IQ_OPEB_LT_LIAB_FOREIGN">"c5791"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PRIOR_SERVICE_NEXT">"c5777"</definedName>
    <definedName name="IQ_OPEB_PRIOR_SERVICE_NEXT_DOM">"c5775"</definedName>
    <definedName name="IQ_OPEB_PRIOR_SERVICE_NEXT_FOREIGN">"c5776"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TRANSITION_NEXT">"c5780"</definedName>
    <definedName name="IQ_OPEB_TRANSITION_NEXT_DOM">"c5778"</definedName>
    <definedName name="IQ_OPEB_TRANSITION_NEXT_FOREIGN">"c5779"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ACT_OR_EST">"c2220"</definedName>
    <definedName name="IQ_OPER_INC_ACT_OR_EST_REUT">"c5466"</definedName>
    <definedName name="IQ_OPER_INC_BR">"c850"</definedName>
    <definedName name="IQ_OPER_INC_EST">"c1688"</definedName>
    <definedName name="IQ_OPER_INC_EST_REUT">"c5340"</definedName>
    <definedName name="IQ_OPER_INC_FIN">"c851"</definedName>
    <definedName name="IQ_OPER_INC_HIGH_EST">"c1690"</definedName>
    <definedName name="IQ_OPER_INC_HIGH_EST_REUT">"c5342"</definedName>
    <definedName name="IQ_OPER_INC_INS">"c852"</definedName>
    <definedName name="IQ_OPER_INC_LOW_EST">"c1691"</definedName>
    <definedName name="IQ_OPER_INC_LOW_EST_REUT">"c5343"</definedName>
    <definedName name="IQ_OPER_INC_MARGIN">"c1448"</definedName>
    <definedName name="IQ_OPER_INC_MEDIAN_EST">"c1689"</definedName>
    <definedName name="IQ_OPER_INC_MEDIAN_EST_REUT">"c5341"</definedName>
    <definedName name="IQ_OPER_INC_NUM_EST">"c1692"</definedName>
    <definedName name="IQ_OPER_INC_NUM_EST_REUT">"c5344"</definedName>
    <definedName name="IQ_OPER_INC_RE">"c6240"</definedName>
    <definedName name="IQ_OPER_INC_REIT">"c853"</definedName>
    <definedName name="IQ_OPER_INC_STDDEV_EST">"c1693"</definedName>
    <definedName name="IQ_OPER_INC_STDDEV_EST_REUT">"c5345"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ABLE_END_OS">"c5804"</definedName>
    <definedName name="IQ_OPTIONS_EXERCISED">"c2116"</definedName>
    <definedName name="IQ_OPTIONS_GRANTED">"c2673"</definedName>
    <definedName name="IQ_OPTIONS_ISSUED">"c857"</definedName>
    <definedName name="IQ_OPTIONS_STRIKE_PRICE_BEG_OS">"c5805"</definedName>
    <definedName name="IQ_OPTIONS_STRIKE_PRICE_CANCELLED">"c5807"</definedName>
    <definedName name="IQ_OPTIONS_STRIKE_PRICE_EXERCISABLE">"c5808"</definedName>
    <definedName name="IQ_OPTIONS_STRIKE_PRICE_EXERCISED">"c5806"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MORT">"c5563"</definedName>
    <definedName name="IQ_OTHER_AMORT_BNK">"c5565"</definedName>
    <definedName name="IQ_OTHER_AMORT_BR">"c5566"</definedName>
    <definedName name="IQ_OTHER_AMORT_FIN">"c5567"</definedName>
    <definedName name="IQ_OTHER_AMORT_INS">"c5568"</definedName>
    <definedName name="IQ_OTHER_AMORT_RE">"c6287"</definedName>
    <definedName name="IQ_OTHER_AMORT_REIT">"c5569"</definedName>
    <definedName name="IQ_OTHER_AMORT_UTI">"c5570"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">"c6241"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">"c6242"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INS">"C6021"</definedName>
    <definedName name="IQ_OTHER_CL_SUPPL_RE">"c6243"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">"c6244"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">"c6245"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">"c6246"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">"c6247"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">"c6248"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">"c6249"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">"c6250"</definedName>
    <definedName name="IQ_OTHER_LIAB_LT_REIT">"c940"</definedName>
    <definedName name="IQ_OTHER_LIAB_LT_UTI">"c941"</definedName>
    <definedName name="IQ_OTHER_LIAB_RE">"c6251"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">"c6252"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">"c6253"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">"c6254"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">"c6255"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">"c6256"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">"c6257"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">"c6258"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ABLE_END_OS">"c5814"</definedName>
    <definedName name="IQ_OTHER_OPTIONS_EXERCISED">"c2688"</definedName>
    <definedName name="IQ_OTHER_OPTIONS_GRANTED">"c2687"</definedName>
    <definedName name="IQ_OTHER_OPTIONS_STRIKE_PRICE_BEG_OS">"c5815"</definedName>
    <definedName name="IQ_OTHER_OPTIONS_STRIKE_PRICE_CANCELLED">"c5817"</definedName>
    <definedName name="IQ_OTHER_OPTIONS_STRIKE_PRICE_EXERCISABLE">"c5818"</definedName>
    <definedName name="IQ_OTHER_OPTIONS_STRIKE_PRICE_EXERCISED">"c5816"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">"c6259"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">"c6260"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">"c6282"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">"c6281"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WNERSHIP">"c2160"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CT_NEXT">"c5738"</definedName>
    <definedName name="IQ_PENSION_ACT_NEXT_DOM">"c5736"</definedName>
    <definedName name="IQ_PENSION_ACT_NEXT_FOREIGN">"c5737"</definedName>
    <definedName name="IQ_PENSION_AMT_RECOG_NEXT_DOM">"c5745"</definedName>
    <definedName name="IQ_PENSION_AMT_RECOG_NEXT_FOREIGN">"c5746"</definedName>
    <definedName name="IQ_PENSION_AMT_RECOG_PERIOD">"c5747"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I_ACT">"c5723"</definedName>
    <definedName name="IQ_PENSION_CI_ACT_DOM">"c5721"</definedName>
    <definedName name="IQ_PENSION_CI_ACT_FOREIGN">"c5722"</definedName>
    <definedName name="IQ_PENSION_CI_NET_AMT_RECOG">"c5735"</definedName>
    <definedName name="IQ_PENSION_CI_NET_AMT_RECOG_DOM">"c5733"</definedName>
    <definedName name="IQ_PENSION_CI_NET_AMT_RECOG_FOREIGN">"c5734"</definedName>
    <definedName name="IQ_PENSION_CI_OTHER_MISC_ADJ">"c5732"</definedName>
    <definedName name="IQ_PENSION_CI_OTHER_MISC_ADJ_DOM">"c5730"</definedName>
    <definedName name="IQ_PENSION_CI_OTHER_MISC_ADJ_FOREIGN">"c5731"</definedName>
    <definedName name="IQ_PENSION_CI_PRIOR_SERVICE">"c5726"</definedName>
    <definedName name="IQ_PENSION_CI_PRIOR_SERVICE_DOM">"c5724"</definedName>
    <definedName name="IQ_PENSION_CI_PRIOR_SERVICE_FOREIGN">"c5725"</definedName>
    <definedName name="IQ_PENSION_CI_TRANSITION">"c5729"</definedName>
    <definedName name="IQ_PENSION_CI_TRANSITION_DOM">"c5727"</definedName>
    <definedName name="IQ_PENSION_CI_TRANSITION_FOREIGN">"c5728"</definedName>
    <definedName name="IQ_PENSION_CL">"c5753"</definedName>
    <definedName name="IQ_PENSION_CL_DOM">"c5751"</definedName>
    <definedName name="IQ_PENSION_CL_FOREIGN">"c5752"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LT_ASSETS">"c5750"</definedName>
    <definedName name="IQ_PENSION_LT_ASSETS_DOM">"c5748"</definedName>
    <definedName name="IQ_PENSION_LT_ASSETS_FOREIGN">"c5749"</definedName>
    <definedName name="IQ_PENSION_LT_LIAB">"c5756"</definedName>
    <definedName name="IQ_PENSION_LT_LIAB_DOM">"c5754"</definedName>
    <definedName name="IQ_PENSION_LT_LIAB_FOREIGN">"c5755"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IOR_SERVICE_NEXT">"c5741"</definedName>
    <definedName name="IQ_PENSION_PRIOR_SERVICE_NEXT_DOM">"c5739"</definedName>
    <definedName name="IQ_PENSION_PRIOR_SERVICE_NEXT_FOREIGN">"c5740"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TRANSITION_NEXT">"c5744"</definedName>
    <definedName name="IQ_PENSION_TRANSITION_NEXT_DOM">"c5742"</definedName>
    <definedName name="IQ_PENSION_TRANSITION_NEXT_FOREIGN">"c5743"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2MONTHS_REUT">"c3959"</definedName>
    <definedName name="IQ_PERCENT_CHANGE_EST_5YR_GROWTH_RATE_18MONTHS">"c1853"</definedName>
    <definedName name="IQ_PERCENT_CHANGE_EST_5YR_GROWTH_RATE_18MONTHS_REUT">"c3960"</definedName>
    <definedName name="IQ_PERCENT_CHANGE_EST_5YR_GROWTH_RATE_3MONTHS">"c1849"</definedName>
    <definedName name="IQ_PERCENT_CHANGE_EST_5YR_GROWTH_RATE_3MONTHS_REUT">"c3956"</definedName>
    <definedName name="IQ_PERCENT_CHANGE_EST_5YR_GROWTH_RATE_6MONTHS">"c1850"</definedName>
    <definedName name="IQ_PERCENT_CHANGE_EST_5YR_GROWTH_RATE_6MONTHS_REUT">"c3957"</definedName>
    <definedName name="IQ_PERCENT_CHANGE_EST_5YR_GROWTH_RATE_9MONTHS">"c1851"</definedName>
    <definedName name="IQ_PERCENT_CHANGE_EST_5YR_GROWTH_RATE_9MONTHS_REUT">"c3958"</definedName>
    <definedName name="IQ_PERCENT_CHANGE_EST_5YR_GROWTH_RATE_DAY">"c1846"</definedName>
    <definedName name="IQ_PERCENT_CHANGE_EST_5YR_GROWTH_RATE_DAY_REUT">"c3954"</definedName>
    <definedName name="IQ_PERCENT_CHANGE_EST_5YR_GROWTH_RATE_MONTH">"c1848"</definedName>
    <definedName name="IQ_PERCENT_CHANGE_EST_5YR_GROWTH_RATE_MONTH_REUT">"c3955"</definedName>
    <definedName name="IQ_PERCENT_CHANGE_EST_5YR_GROWTH_RATE_WEEK">"c1847"</definedName>
    <definedName name="IQ_PERCENT_CHANGE_EST_5YR_GROWTH_RATE_WEEK_REUT">"c5435"</definedName>
    <definedName name="IQ_PERCENT_CHANGE_EST_CFPS_12MONTHS">"c1812"</definedName>
    <definedName name="IQ_PERCENT_CHANGE_EST_CFPS_12MONTHS_REUT">"c3924"</definedName>
    <definedName name="IQ_PERCENT_CHANGE_EST_CFPS_18MONTHS">"c1813"</definedName>
    <definedName name="IQ_PERCENT_CHANGE_EST_CFPS_18MONTHS_REUT">"c3925"</definedName>
    <definedName name="IQ_PERCENT_CHANGE_EST_CFPS_3MONTHS">"c1809"</definedName>
    <definedName name="IQ_PERCENT_CHANGE_EST_CFPS_3MONTHS_REUT">"c3921"</definedName>
    <definedName name="IQ_PERCENT_CHANGE_EST_CFPS_6MONTHS">"c1810"</definedName>
    <definedName name="IQ_PERCENT_CHANGE_EST_CFPS_6MONTHS_REUT">"c3922"</definedName>
    <definedName name="IQ_PERCENT_CHANGE_EST_CFPS_9MONTHS">"c1811"</definedName>
    <definedName name="IQ_PERCENT_CHANGE_EST_CFPS_9MONTHS_REUT">"c3923"</definedName>
    <definedName name="IQ_PERCENT_CHANGE_EST_CFPS_DAY">"c1806"</definedName>
    <definedName name="IQ_PERCENT_CHANGE_EST_CFPS_DAY_REUT">"c3919"</definedName>
    <definedName name="IQ_PERCENT_CHANGE_EST_CFPS_MONTH">"c1808"</definedName>
    <definedName name="IQ_PERCENT_CHANGE_EST_CFPS_MONTH_REUT">"c3920"</definedName>
    <definedName name="IQ_PERCENT_CHANGE_EST_CFPS_WEEK">"c1807"</definedName>
    <definedName name="IQ_PERCENT_CHANGE_EST_CFPS_WEEK_REUT">"c3962"</definedName>
    <definedName name="IQ_PERCENT_CHANGE_EST_DPS_12MONTHS">"c1820"</definedName>
    <definedName name="IQ_PERCENT_CHANGE_EST_DPS_12MONTHS_REUT">"c3931"</definedName>
    <definedName name="IQ_PERCENT_CHANGE_EST_DPS_18MONTHS">"c1821"</definedName>
    <definedName name="IQ_PERCENT_CHANGE_EST_DPS_18MONTHS_REUT">"c3932"</definedName>
    <definedName name="IQ_PERCENT_CHANGE_EST_DPS_3MONTHS">"c1817"</definedName>
    <definedName name="IQ_PERCENT_CHANGE_EST_DPS_3MONTHS_REUT">"c3928"</definedName>
    <definedName name="IQ_PERCENT_CHANGE_EST_DPS_6MONTHS">"c1818"</definedName>
    <definedName name="IQ_PERCENT_CHANGE_EST_DPS_6MONTHS_REUT">"c3929"</definedName>
    <definedName name="IQ_PERCENT_CHANGE_EST_DPS_9MONTHS">"c1819"</definedName>
    <definedName name="IQ_PERCENT_CHANGE_EST_DPS_9MONTHS_REUT">"c3930"</definedName>
    <definedName name="IQ_PERCENT_CHANGE_EST_DPS_DAY">"c1814"</definedName>
    <definedName name="IQ_PERCENT_CHANGE_EST_DPS_DAY_REUT">"c3926"</definedName>
    <definedName name="IQ_PERCENT_CHANGE_EST_DPS_MONTH">"c1816"</definedName>
    <definedName name="IQ_PERCENT_CHANGE_EST_DPS_MONTH_REUT">"c3927"</definedName>
    <definedName name="IQ_PERCENT_CHANGE_EST_DPS_WEEK">"c1815"</definedName>
    <definedName name="IQ_PERCENT_CHANGE_EST_DPS_WEEK_REUT">"c3963"</definedName>
    <definedName name="IQ_PERCENT_CHANGE_EST_EBITDA_12MONTHS">"c1804"</definedName>
    <definedName name="IQ_PERCENT_CHANGE_EST_EBITDA_12MONTHS_REUT">"c3917"</definedName>
    <definedName name="IQ_PERCENT_CHANGE_EST_EBITDA_18MONTHS">"c1805"</definedName>
    <definedName name="IQ_PERCENT_CHANGE_EST_EBITDA_18MONTHS_REUT">"c3918"</definedName>
    <definedName name="IQ_PERCENT_CHANGE_EST_EBITDA_3MONTHS">"c1801"</definedName>
    <definedName name="IQ_PERCENT_CHANGE_EST_EBITDA_3MONTHS_REUT">"c3914"</definedName>
    <definedName name="IQ_PERCENT_CHANGE_EST_EBITDA_6MONTHS">"c1802"</definedName>
    <definedName name="IQ_PERCENT_CHANGE_EST_EBITDA_6MONTHS_REUT">"c3915"</definedName>
    <definedName name="IQ_PERCENT_CHANGE_EST_EBITDA_9MONTHS">"c1803"</definedName>
    <definedName name="IQ_PERCENT_CHANGE_EST_EBITDA_9MONTHS_REUT">"c3916"</definedName>
    <definedName name="IQ_PERCENT_CHANGE_EST_EBITDA_DAY">"c1798"</definedName>
    <definedName name="IQ_PERCENT_CHANGE_EST_EBITDA_DAY_REUT">"c3912"</definedName>
    <definedName name="IQ_PERCENT_CHANGE_EST_EBITDA_MONTH">"c1800"</definedName>
    <definedName name="IQ_PERCENT_CHANGE_EST_EBITDA_MONTH_REUT">"c3913"</definedName>
    <definedName name="IQ_PERCENT_CHANGE_EST_EBITDA_WEEK">"c1799"</definedName>
    <definedName name="IQ_PERCENT_CHANGE_EST_EBITDA_WEEK_REUT">"c3961"</definedName>
    <definedName name="IQ_PERCENT_CHANGE_EST_EPS_12MONTHS">"c1788"</definedName>
    <definedName name="IQ_PERCENT_CHANGE_EST_EPS_12MONTHS_REUT">"c3902"</definedName>
    <definedName name="IQ_PERCENT_CHANGE_EST_EPS_18MONTHS">"c1789"</definedName>
    <definedName name="IQ_PERCENT_CHANGE_EST_EPS_18MONTHS_REUT">"c3903"</definedName>
    <definedName name="IQ_PERCENT_CHANGE_EST_EPS_3MONTHS">"c1785"</definedName>
    <definedName name="IQ_PERCENT_CHANGE_EST_EPS_3MONTHS_REUT">"c3899"</definedName>
    <definedName name="IQ_PERCENT_CHANGE_EST_EPS_6MONTHS">"c1786"</definedName>
    <definedName name="IQ_PERCENT_CHANGE_EST_EPS_6MONTHS_REUT">"c3900"</definedName>
    <definedName name="IQ_PERCENT_CHANGE_EST_EPS_9MONTHS">"c1787"</definedName>
    <definedName name="IQ_PERCENT_CHANGE_EST_EPS_9MONTHS_REUT">"c3901"</definedName>
    <definedName name="IQ_PERCENT_CHANGE_EST_EPS_DAY">"c1782"</definedName>
    <definedName name="IQ_PERCENT_CHANGE_EST_EPS_DAY_REUT">"c3896"</definedName>
    <definedName name="IQ_PERCENT_CHANGE_EST_EPS_MONTH">"c1784"</definedName>
    <definedName name="IQ_PERCENT_CHANGE_EST_EPS_MONTH_REUT">"c3898"</definedName>
    <definedName name="IQ_PERCENT_CHANGE_EST_EPS_WEEK">"c1783"</definedName>
    <definedName name="IQ_PERCENT_CHANGE_EST_EPS_WEEK_REUT">"c3897"</definedName>
    <definedName name="IQ_PERCENT_CHANGE_EST_FFO_12MONTHS">"c1828"</definedName>
    <definedName name="IQ_PERCENT_CHANGE_EST_FFO_12MONTHS_REUT">"c3938"</definedName>
    <definedName name="IQ_PERCENT_CHANGE_EST_FFO_18MONTHS">"c1829"</definedName>
    <definedName name="IQ_PERCENT_CHANGE_EST_FFO_18MONTHS_REUT">"c3939"</definedName>
    <definedName name="IQ_PERCENT_CHANGE_EST_FFO_3MONTHS">"c1825"</definedName>
    <definedName name="IQ_PERCENT_CHANGE_EST_FFO_3MONTHS_REUT">"c3935"</definedName>
    <definedName name="IQ_PERCENT_CHANGE_EST_FFO_6MONTHS">"c1826"</definedName>
    <definedName name="IQ_PERCENT_CHANGE_EST_FFO_6MONTHS_REUT">"c3936"</definedName>
    <definedName name="IQ_PERCENT_CHANGE_EST_FFO_9MONTHS">"c1827"</definedName>
    <definedName name="IQ_PERCENT_CHANGE_EST_FFO_9MONTHS_REUT">"c3937"</definedName>
    <definedName name="IQ_PERCENT_CHANGE_EST_FFO_DAY">"c1822"</definedName>
    <definedName name="IQ_PERCENT_CHANGE_EST_FFO_DAY_REUT">"c3933"</definedName>
    <definedName name="IQ_PERCENT_CHANGE_EST_FFO_MONTH">"c1824"</definedName>
    <definedName name="IQ_PERCENT_CHANGE_EST_FFO_MONTH_REUT">"c3934"</definedName>
    <definedName name="IQ_PERCENT_CHANGE_EST_FFO_WEEK">"c1823"</definedName>
    <definedName name="IQ_PERCENT_CHANGE_EST_FFO_WEEK_REUT">"c3964"</definedName>
    <definedName name="IQ_PERCENT_CHANGE_EST_PRICE_TARGET_12MONTHS">"c1844"</definedName>
    <definedName name="IQ_PERCENT_CHANGE_EST_PRICE_TARGET_12MONTHS_REUT">"c3952"</definedName>
    <definedName name="IQ_PERCENT_CHANGE_EST_PRICE_TARGET_18MONTHS">"c1845"</definedName>
    <definedName name="IQ_PERCENT_CHANGE_EST_PRICE_TARGET_18MONTHS_REUT">"c3953"</definedName>
    <definedName name="IQ_PERCENT_CHANGE_EST_PRICE_TARGET_3MONTHS">"c1841"</definedName>
    <definedName name="IQ_PERCENT_CHANGE_EST_PRICE_TARGET_3MONTHS_REUT">"c3949"</definedName>
    <definedName name="IQ_PERCENT_CHANGE_EST_PRICE_TARGET_6MONTHS">"c1842"</definedName>
    <definedName name="IQ_PERCENT_CHANGE_EST_PRICE_TARGET_6MONTHS_REUT">"c3950"</definedName>
    <definedName name="IQ_PERCENT_CHANGE_EST_PRICE_TARGET_9MONTHS">"c1843"</definedName>
    <definedName name="IQ_PERCENT_CHANGE_EST_PRICE_TARGET_9MONTHS_REUT">"c3951"</definedName>
    <definedName name="IQ_PERCENT_CHANGE_EST_PRICE_TARGET_DAY">"c1838"</definedName>
    <definedName name="IQ_PERCENT_CHANGE_EST_PRICE_TARGET_DAY_REUT">"c3947"</definedName>
    <definedName name="IQ_PERCENT_CHANGE_EST_PRICE_TARGET_MONTH">"c1840"</definedName>
    <definedName name="IQ_PERCENT_CHANGE_EST_PRICE_TARGET_MONTH_REUT">"c3948"</definedName>
    <definedName name="IQ_PERCENT_CHANGE_EST_PRICE_TARGET_WEEK">"c1839"</definedName>
    <definedName name="IQ_PERCENT_CHANGE_EST_PRICE_TARGET_WEEK_REUT">"c3967"</definedName>
    <definedName name="IQ_PERCENT_CHANGE_EST_RECO_12MONTHS">"c1836"</definedName>
    <definedName name="IQ_PERCENT_CHANGE_EST_RECO_12MONTHS_REUT">"c3945"</definedName>
    <definedName name="IQ_PERCENT_CHANGE_EST_RECO_18MONTHS">"c1837"</definedName>
    <definedName name="IQ_PERCENT_CHANGE_EST_RECO_18MONTHS_REUT">"c3946"</definedName>
    <definedName name="IQ_PERCENT_CHANGE_EST_RECO_3MONTHS">"c1833"</definedName>
    <definedName name="IQ_PERCENT_CHANGE_EST_RECO_3MONTHS_REUT">"c3942"</definedName>
    <definedName name="IQ_PERCENT_CHANGE_EST_RECO_6MONTHS">"c1834"</definedName>
    <definedName name="IQ_PERCENT_CHANGE_EST_RECO_6MONTHS_REUT">"c3943"</definedName>
    <definedName name="IQ_PERCENT_CHANGE_EST_RECO_9MONTHS">"c1835"</definedName>
    <definedName name="IQ_PERCENT_CHANGE_EST_RECO_9MONTHS_REUT">"c3944"</definedName>
    <definedName name="IQ_PERCENT_CHANGE_EST_RECO_DAY">"c1830"</definedName>
    <definedName name="IQ_PERCENT_CHANGE_EST_RECO_DAY_REUT">"c3940"</definedName>
    <definedName name="IQ_PERCENT_CHANGE_EST_RECO_MONTH">"c1832"</definedName>
    <definedName name="IQ_PERCENT_CHANGE_EST_RECO_MONTH_REUT">"c3941"</definedName>
    <definedName name="IQ_PERCENT_CHANGE_EST_RECO_WEEK">"c1831"</definedName>
    <definedName name="IQ_PERCENT_CHANGE_EST_RECO_WEEK_REUT">"c3966"</definedName>
    <definedName name="IQ_PERCENT_CHANGE_EST_REV_12MONTHS">"c1796"</definedName>
    <definedName name="IQ_PERCENT_CHANGE_EST_REV_12MONTHS_REUT">"c3910"</definedName>
    <definedName name="IQ_PERCENT_CHANGE_EST_REV_18MONTHS">"c1797"</definedName>
    <definedName name="IQ_PERCENT_CHANGE_EST_REV_18MONTHS_REUT">"c3911"</definedName>
    <definedName name="IQ_PERCENT_CHANGE_EST_REV_3MONTHS">"c1793"</definedName>
    <definedName name="IQ_PERCENT_CHANGE_EST_REV_3MONTHS_REUT">"c3907"</definedName>
    <definedName name="IQ_PERCENT_CHANGE_EST_REV_6MONTHS">"c1794"</definedName>
    <definedName name="IQ_PERCENT_CHANGE_EST_REV_6MONTHS_REUT">"c3908"</definedName>
    <definedName name="IQ_PERCENT_CHANGE_EST_REV_9MONTHS">"c1795"</definedName>
    <definedName name="IQ_PERCENT_CHANGE_EST_REV_9MONTHS_REUT">"c3909"</definedName>
    <definedName name="IQ_PERCENT_CHANGE_EST_REV_DAY">"c1790"</definedName>
    <definedName name="IQ_PERCENT_CHANGE_EST_REV_DAY_REUT">"c3904"</definedName>
    <definedName name="IQ_PERCENT_CHANGE_EST_REV_MONTH">"c1792"</definedName>
    <definedName name="IQ_PERCENT_CHANGE_EST_REV_MONTH_REUT">"c3906"</definedName>
    <definedName name="IQ_PERCENT_CHANGE_EST_REV_WEEK">"c1791"</definedName>
    <definedName name="IQ_PERCENT_CHANGE_EST_REV_WEEK_REUT">"c3905"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OTENTIAL_UPSIDE_REUT">"c3968"</definedName>
    <definedName name="IQ_PRE_OPEN_COST">"c1040"</definedName>
    <definedName name="IQ_PRE_TAX_ACT_OR_EST">"c2221"</definedName>
    <definedName name="IQ_PRE_TAX_ACT_OR_EST_REUT">"c5467"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">"c6261"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">"c6262"</definedName>
    <definedName name="IQ_PREF_OTHER_REIT">"c1058"</definedName>
    <definedName name="IQ_PREF_OTHER_UTI">"C6022"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">"c6263"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EST_REUT">"c5354"</definedName>
    <definedName name="IQ_PRETAX_GW_INC_HIGH_EST">"c1704"</definedName>
    <definedName name="IQ_PRETAX_GW_INC_HIGH_EST_REUT">"c5356"</definedName>
    <definedName name="IQ_PRETAX_GW_INC_LOW_EST">"c1705"</definedName>
    <definedName name="IQ_PRETAX_GW_INC_LOW_EST_REUT">"c5357"</definedName>
    <definedName name="IQ_PRETAX_GW_INC_MEDIAN_EST">"c1703"</definedName>
    <definedName name="IQ_PRETAX_GW_INC_MEDIAN_EST_REUT">"c5355"</definedName>
    <definedName name="IQ_PRETAX_GW_INC_NUM_EST">"c1706"</definedName>
    <definedName name="IQ_PRETAX_GW_INC_NUM_EST_REUT">"c5358"</definedName>
    <definedName name="IQ_PRETAX_GW_INC_STDDEV_EST">"c1707"</definedName>
    <definedName name="IQ_PRETAX_GW_INC_STDDEV_EST_REUT">"c5359"</definedName>
    <definedName name="IQ_PRETAX_INC_EST">"c1695"</definedName>
    <definedName name="IQ_PRETAX_INC_EST_REUT">"c5347"</definedName>
    <definedName name="IQ_PRETAX_INC_HIGH_EST">"c1697"</definedName>
    <definedName name="IQ_PRETAX_INC_HIGH_EST_REUT">"c5349"</definedName>
    <definedName name="IQ_PRETAX_INC_LOW_EST">"c1698"</definedName>
    <definedName name="IQ_PRETAX_INC_LOW_EST_REUT">"c5350"</definedName>
    <definedName name="IQ_PRETAX_INC_MEDIAN_EST">"c1696"</definedName>
    <definedName name="IQ_PRETAX_INC_MEDIAN_EST_REUT">"c5348"</definedName>
    <definedName name="IQ_PRETAX_INC_NUM_EST">"c1699"</definedName>
    <definedName name="IQ_PRETAX_INC_NUM_EST_REUT">"c5351"</definedName>
    <definedName name="IQ_PRETAX_INC_STDDEV_EST">"c1700"</definedName>
    <definedName name="IQ_PRETAX_INC_STDDEV_EST_REUT">"c5352"</definedName>
    <definedName name="IQ_PRETAX_REPORT_INC_EST">"c1709"</definedName>
    <definedName name="IQ_PRETAX_REPORT_INC_EST_REUT">"c5361"</definedName>
    <definedName name="IQ_PRETAX_REPORT_INC_HIGH_EST">"c1711"</definedName>
    <definedName name="IQ_PRETAX_REPORT_INC_HIGH_EST_REUT">"c5363"</definedName>
    <definedName name="IQ_PRETAX_REPORT_INC_LOW_EST">"c1712"</definedName>
    <definedName name="IQ_PRETAX_REPORT_INC_LOW_EST_REUT">"c5364"</definedName>
    <definedName name="IQ_PRETAX_REPORT_INC_MEDIAN_EST">"c1710"</definedName>
    <definedName name="IQ_PRETAX_REPORT_INC_MEDIAN_EST_REUT">"c5362"</definedName>
    <definedName name="IQ_PRETAX_REPORT_INC_NUM_EST">"c1713"</definedName>
    <definedName name="IQ_PRETAX_REPORT_INC_NUM_EST_REUT">"c5365"</definedName>
    <definedName name="IQ_PRETAX_REPORT_INC_STDDEV_EST">"c1714"</definedName>
    <definedName name="IQ_PRETAX_REPORT_INC_STDDEV_EST_REUT">"c5366"</definedName>
    <definedName name="IQ_PRICE_CFPS_FWD">"c2237"</definedName>
    <definedName name="IQ_PRICE_CFPS_FWD_REUT">"c4053"</definedName>
    <definedName name="IQ_PRICE_OVER_BVPS">"c1412"</definedName>
    <definedName name="IQ_PRICE_OVER_LTM_EPS">"c1413"</definedName>
    <definedName name="IQ_PRICE_TARGET">"c82"</definedName>
    <definedName name="IQ_PRICE_TARGET_BOTTOM_UP">"c5486"</definedName>
    <definedName name="IQ_PRICE_TARGET_BOTTOM_UP_REUT">"c5494"</definedName>
    <definedName name="IQ_PRICE_TARGET_REUT">"c3631"</definedName>
    <definedName name="IQ_PRICE_VOLATILITY_EST">"c4492"</definedName>
    <definedName name="IQ_PRICE_VOLATILITY_HIGH">"c4493"</definedName>
    <definedName name="IQ_PRICE_VOLATILITY_LOW">"c4494"</definedName>
    <definedName name="IQ_PRICE_VOLATILITY_MEDIAN">"c4495"</definedName>
    <definedName name="IQ_PRICE_VOLATILITY_NUM">"c4496"</definedName>
    <definedName name="IQ_PRICE_VOLATILITY_STDDEV">"c4497"</definedName>
    <definedName name="IQ_PRICEDATE">"c1069"</definedName>
    <definedName name="IQ_PRICING_DATE">"c1613"</definedName>
    <definedName name="IQ_PRIMARY_EPS_TYPE">"c4498"</definedName>
    <definedName name="IQ_PRIMARY_EPS_TYPE_REUT">"c5481"</definedName>
    <definedName name="IQ_PRIMARY_INDUSTRY">"c1070"</definedName>
    <definedName name="IQ_PRINCIPAL_AMT">"c2157"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CAGR">"c6135"</definedName>
    <definedName name="IQ_PROVISION_10YR_ANN_GROWTH">"c1077"</definedName>
    <definedName name="IQ_PROVISION_1YR_ANN_GROWTH">"c1078"</definedName>
    <definedName name="IQ_PROVISION_2YR_ANN_CAGR">"c6136"</definedName>
    <definedName name="IQ_PROVISION_2YR_ANN_GROWTH">"c1079"</definedName>
    <definedName name="IQ_PROVISION_3YR_ANN_CAGR">"c6137"</definedName>
    <definedName name="IQ_PROVISION_3YR_ANN_GROWTH">"c1080"</definedName>
    <definedName name="IQ_PROVISION_5YR_ANN_CAGR">"c6138"</definedName>
    <definedName name="IQ_PROVISION_5YR_ANN_GROWTH">"c1081"</definedName>
    <definedName name="IQ_PROVISION_7YR_ANN_CAGR">"c6139"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CURRING_PROFIT_ACT_OR_EST">"c4507"</definedName>
    <definedName name="IQ_RECURRING_PROFIT_EST">"c4499"</definedName>
    <definedName name="IQ_RECURRING_PROFIT_GUIDANCE">"c4500"</definedName>
    <definedName name="IQ_RECURRING_PROFIT_HIGH_EST">"c4501"</definedName>
    <definedName name="IQ_RECURRING_PROFIT_HIGH_GUIDANCE">"c4179"</definedName>
    <definedName name="IQ_RECURRING_PROFIT_LOW_EST">"c4502"</definedName>
    <definedName name="IQ_RECURRING_PROFIT_LOW_GUIDANCE">"c4219"</definedName>
    <definedName name="IQ_RECURRING_PROFIT_MEDIAN_EST">"c4503"</definedName>
    <definedName name="IQ_RECURRING_PROFIT_NUM_EST">"c4504"</definedName>
    <definedName name="IQ_RECURRING_PROFIT_SHARE_ACT_OR_EST">"c4508"</definedName>
    <definedName name="IQ_RECURRING_PROFIT_SHARE_EST">"c4506"</definedName>
    <definedName name="IQ_RECURRING_PROFIT_SHARE_GUIDANCE">"c4509"</definedName>
    <definedName name="IQ_RECURRING_PROFIT_SHARE_HIGH_EST">"c4510"</definedName>
    <definedName name="IQ_RECURRING_PROFIT_SHARE_HIGH_GUIDANCE">"c4200"</definedName>
    <definedName name="IQ_RECURRING_PROFIT_SHARE_LOW_EST">"c4511"</definedName>
    <definedName name="IQ_RECURRING_PROFIT_SHARE_LOW_GUIDANCE">"c4240"</definedName>
    <definedName name="IQ_RECURRING_PROFIT_SHARE_MEDIAN_EST">"c4512"</definedName>
    <definedName name="IQ_RECURRING_PROFIT_SHARE_NUM_EST">"c4513"</definedName>
    <definedName name="IQ_RECURRING_PROFIT_SHARE_STDDEV_EST">"c4514"</definedName>
    <definedName name="IQ_RECURRING_PROFIT_STDDEV_EST">"c4516"</definedName>
    <definedName name="IQ_REDEEM_PREF_STOCK">"c1417"</definedName>
    <definedName name="IQ_REF_ENTITY">"c6033"</definedName>
    <definedName name="IQ_REF_ENTITY_CIQID">"c6024"</definedName>
    <definedName name="IQ_REF_ENTITY_TICKER">"c6023"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ICTED_CASH_NON_CURRENT">"c6192"</definedName>
    <definedName name="IQ_RESTRICTED_CASH_TOTAL">"c6193"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">"c6264"</definedName>
    <definedName name="IQ_RESTRUCTURE_REIT">"c1110"</definedName>
    <definedName name="IQ_RESTRUCTURE_UTI">"c1111"</definedName>
    <definedName name="IQ_RESTRUCTURED_LOANS">"c1112"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ACT_OR_EST">"c3585"</definedName>
    <definedName name="IQ_RETURN_ASSETS_ACT_OR_EST_REUT">"c5475"</definedName>
    <definedName name="IQ_RETURN_ASSETS_BANK">"c1114"</definedName>
    <definedName name="IQ_RETURN_ASSETS_BROK">"c1115"</definedName>
    <definedName name="IQ_RETURN_ASSETS_EST">"c3529"</definedName>
    <definedName name="IQ_RETURN_ASSETS_EST_REUT">"c3990"</definedName>
    <definedName name="IQ_RETURN_ASSETS_FS">"c1116"</definedName>
    <definedName name="IQ_RETURN_ASSETS_GUIDANCE">"c4517"</definedName>
    <definedName name="IQ_RETURN_ASSETS_HIGH_EST">"c3530"</definedName>
    <definedName name="IQ_RETURN_ASSETS_HIGH_EST_REUT">"c3992"</definedName>
    <definedName name="IQ_RETURN_ASSETS_HIGH_GUIDANCE">"c4183"</definedName>
    <definedName name="IQ_RETURN_ASSETS_LOW_EST">"c3531"</definedName>
    <definedName name="IQ_RETURN_ASSETS_LOW_EST_REUT">"c3993"</definedName>
    <definedName name="IQ_RETURN_ASSETS_LOW_GUIDANCE">"c4223"</definedName>
    <definedName name="IQ_RETURN_ASSETS_MEDIAN_EST">"c3532"</definedName>
    <definedName name="IQ_RETURN_ASSETS_MEDIAN_EST_REUT">"c3991"</definedName>
    <definedName name="IQ_RETURN_ASSETS_NUM_EST">"c3527"</definedName>
    <definedName name="IQ_RETURN_ASSETS_NUM_EST_REUT">"c3994"</definedName>
    <definedName name="IQ_RETURN_ASSETS_STDDEV_EST">"c3528"</definedName>
    <definedName name="IQ_RETURN_ASSETS_STDDEV_EST_REUT">"c3995"</definedName>
    <definedName name="IQ_RETURN_CAPITAL">"c1117"</definedName>
    <definedName name="IQ_RETURN_EQUITY">"c1118"</definedName>
    <definedName name="IQ_RETURN_EQUITY_ACT_OR_EST">"c3586"</definedName>
    <definedName name="IQ_RETURN_EQUITY_ACT_OR_EST_REUT">"c5476"</definedName>
    <definedName name="IQ_RETURN_EQUITY_BANK">"c1119"</definedName>
    <definedName name="IQ_RETURN_EQUITY_BROK">"c1120"</definedName>
    <definedName name="IQ_RETURN_EQUITY_EST">"c3535"</definedName>
    <definedName name="IQ_RETURN_EQUITY_EST_REUT">"c3983"</definedName>
    <definedName name="IQ_RETURN_EQUITY_FS">"c1121"</definedName>
    <definedName name="IQ_RETURN_EQUITY_GUIDANCE">"c4518"</definedName>
    <definedName name="IQ_RETURN_EQUITY_HIGH_EST">"c3536"</definedName>
    <definedName name="IQ_RETURN_EQUITY_HIGH_EST_REUT">"c3985"</definedName>
    <definedName name="IQ_RETURN_EQUITY_HIGH_GUIDANCE">"c4182"</definedName>
    <definedName name="IQ_RETURN_EQUITY_LOW_EST">"c3537"</definedName>
    <definedName name="IQ_RETURN_EQUITY_LOW_EST_REUT">"c3986"</definedName>
    <definedName name="IQ_RETURN_EQUITY_LOW_GUIDANCE">"c4222"</definedName>
    <definedName name="IQ_RETURN_EQUITY_MEDIAN_EST">"c3538"</definedName>
    <definedName name="IQ_RETURN_EQUITY_MEDIAN_EST_REUT">"c3984"</definedName>
    <definedName name="IQ_RETURN_EQUITY_NUM_EST">"c3533"</definedName>
    <definedName name="IQ_RETURN_EQUITY_NUM_EST_REUT">"c3987"</definedName>
    <definedName name="IQ_RETURN_EQUITY_STDDEV_EST">"c3534"</definedName>
    <definedName name="IQ_RETURN_EQUITY_STDDEV_EST_REUT">"c3988"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ENUE">"c1422"</definedName>
    <definedName name="IQ_REVENUE_ACT_OR_EST">"c2214"</definedName>
    <definedName name="IQ_REVENUE_ACT_OR_EST_REUT">"c5461"</definedName>
    <definedName name="IQ_REVENUE_EST">"c1126"</definedName>
    <definedName name="IQ_REVENUE_EST_BOTTOM_UP">"c5488"</definedName>
    <definedName name="IQ_REVENUE_EST_BOTTOM_UP_REUT">"c5496"</definedName>
    <definedName name="IQ_REVENUE_EST_REUT">"c3634"</definedName>
    <definedName name="IQ_REVENUE_GUIDANCE">"c4519"</definedName>
    <definedName name="IQ_REVENUE_HIGH_EST">"c1127"</definedName>
    <definedName name="IQ_REVENUE_HIGH_EST_REUT">"c3636"</definedName>
    <definedName name="IQ_REVENUE_HIGH_GUIDANCE">"c4169"</definedName>
    <definedName name="IQ_REVENUE_LOW_EST">"c1128"</definedName>
    <definedName name="IQ_REVENUE_LOW_EST_REUT">"c3637"</definedName>
    <definedName name="IQ_REVENUE_LOW_GUIDANCE">"c4209"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39620.6696064815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">"c6284"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">"c6265"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_PURCHASED_AVERAGE_PRICE">"c5821"</definedName>
    <definedName name="IQ_SHARES_PURCHASED_QUARTER">"c5820"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">"c6266"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">"c6267"</definedName>
    <definedName name="IQ_ST_DEBT_ISSUED_REIT">"c1186"</definedName>
    <definedName name="IQ_ST_DEBT_ISSUED_UTI">"c1187"</definedName>
    <definedName name="IQ_ST_DEBT_PCT">"c2539"</definedName>
    <definedName name="IQ_ST_DEBT_RE">"c6268"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">"c6269"</definedName>
    <definedName name="IQ_ST_DEBT_REPAID_REIT">"c1194"</definedName>
    <definedName name="IQ_ST_DEBT_REPAID_UTI">"c1195"</definedName>
    <definedName name="IQ_ST_DEBT_UTI">"c1196"</definedName>
    <definedName name="IQ_ST_FHLB_DEBT">"c5658"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EST">"c4520"</definedName>
    <definedName name="IQ_STOCK_BASED_GA">"c2993"</definedName>
    <definedName name="IQ_STOCK_BASED_HIGH_EST">"c4521"</definedName>
    <definedName name="IQ_STOCK_BASED_LOW_EST">"c4522"</definedName>
    <definedName name="IQ_STOCK_BASED_MEDIAN_EST">"c4523"</definedName>
    <definedName name="IQ_STOCK_BASED_NUM_EST">"c4524"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STDDEV_EST">"c4525"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CAGR">"c6169"</definedName>
    <definedName name="IQ_TBV_10YR_ANN_GROWTH">"c1936"</definedName>
    <definedName name="IQ_TBV_1YR_ANN_GROWTH">"c1931"</definedName>
    <definedName name="IQ_TBV_2YR_ANN_CAGR">"c6165"</definedName>
    <definedName name="IQ_TBV_2YR_ANN_GROWTH">"c1932"</definedName>
    <definedName name="IQ_TBV_3YR_ANN_CAGR">"c6166"</definedName>
    <definedName name="IQ_TBV_3YR_ANN_GROWTH">"c1933"</definedName>
    <definedName name="IQ_TBV_5YR_ANN_CAGR">"c6167"</definedName>
    <definedName name="IQ_TBV_5YR_ANN_GROWTH">"c1934"</definedName>
    <definedName name="IQ_TBV_7YR_ANN_CAGR">"c6168"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_FWD_REUT">"c4054"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EST">"c4526"</definedName>
    <definedName name="IQ_TEV_HIGH_EST">"c4527"</definedName>
    <definedName name="IQ_TEV_LOW_EST">"c4528"</definedName>
    <definedName name="IQ_TEV_MEDIAN_EST">"c4529"</definedName>
    <definedName name="IQ_TEV_NUM_EST">"c4530"</definedName>
    <definedName name="IQ_TEV_STDDEV_EST">"c4531"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">"c6270"</definedName>
    <definedName name="IQ_TOTAL_AR_REIT">"c1232"</definedName>
    <definedName name="IQ_TOTAL_AR_UTI">"c1233"</definedName>
    <definedName name="IQ_TOTAL_ASSETS">"c1234"</definedName>
    <definedName name="IQ_TOTAL_ASSETS_10YR_ANN_CAGR">"c6140"</definedName>
    <definedName name="IQ_TOTAL_ASSETS_10YR_ANN_GROWTH">"c1235"</definedName>
    <definedName name="IQ_TOTAL_ASSETS_1YR_ANN_GROWTH">"c1236"</definedName>
    <definedName name="IQ_TOTAL_ASSETS_2YR_ANN_CAGR">"c6141"</definedName>
    <definedName name="IQ_TOTAL_ASSETS_2YR_ANN_GROWTH">"c1237"</definedName>
    <definedName name="IQ_TOTAL_ASSETS_3YR_ANN_CAGR">"c6142"</definedName>
    <definedName name="IQ_TOTAL_ASSETS_3YR_ANN_GROWTH">"c1238"</definedName>
    <definedName name="IQ_TOTAL_ASSETS_5YR_ANN_CAGR">"c6143"</definedName>
    <definedName name="IQ_TOTAL_ASSETS_5YR_ANN_GROWTH">"c1239"</definedName>
    <definedName name="IQ_TOTAL_ASSETS_7YR_ANN_CAGR">"c6144"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ST">"c4532"</definedName>
    <definedName name="IQ_TOTAL_DEBT_EXCL_FIN">"c2937"</definedName>
    <definedName name="IQ_TOTAL_DEBT_GUIDANCE">"c4533"</definedName>
    <definedName name="IQ_TOTAL_DEBT_HIGH_EST">"c4534"</definedName>
    <definedName name="IQ_TOTAL_DEBT_HIGH_GUIDANCE">"c4196"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">"c6271"</definedName>
    <definedName name="IQ_TOTAL_DEBT_ISSUED_REIT">"c1255"</definedName>
    <definedName name="IQ_TOTAL_DEBT_ISSUED_UTI">"c1256"</definedName>
    <definedName name="IQ_TOTAL_DEBT_ISSUES_INS">"c1257"</definedName>
    <definedName name="IQ_TOTAL_DEBT_LOW_EST">"c4535"</definedName>
    <definedName name="IQ_TOTAL_DEBT_LOW_GUIDANCE">"c4236"</definedName>
    <definedName name="IQ_TOTAL_DEBT_MEDIAN_EST">"c4536"</definedName>
    <definedName name="IQ_TOTAL_DEBT_NUM_EST">"c4537"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">"c6272"</definedName>
    <definedName name="IQ_TOTAL_DEBT_REPAID_REIT">"c1263"</definedName>
    <definedName name="IQ_TOTAL_DEBT_REPAID_UTI">"c1264"</definedName>
    <definedName name="IQ_TOTAL_DEBT_STDDEV_EST">"c4538"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CAGR">"c6145"</definedName>
    <definedName name="IQ_TOTAL_EQUITY_10YR_ANN_GROWTH">"c1268"</definedName>
    <definedName name="IQ_TOTAL_EQUITY_1YR_ANN_GROWTH">"c1269"</definedName>
    <definedName name="IQ_TOTAL_EQUITY_2YR_ANN_CAGR">"c6146"</definedName>
    <definedName name="IQ_TOTAL_EQUITY_2YR_ANN_GROWTH">"c1270"</definedName>
    <definedName name="IQ_TOTAL_EQUITY_3YR_ANN_CAGR">"c6147"</definedName>
    <definedName name="IQ_TOTAL_EQUITY_3YR_ANN_GROWTH">"c1271"</definedName>
    <definedName name="IQ_TOTAL_EQUITY_5YR_ANN_CAGR">"c6148"</definedName>
    <definedName name="IQ_TOTAL_EQUITY_5YR_ANN_GROWTH">"c1272"</definedName>
    <definedName name="IQ_TOTAL_EQUITY_7YR_ANN_CAGR">"c6149"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">"c6273"</definedName>
    <definedName name="IQ_TOTAL_LIAB_REIT">"c1282"</definedName>
    <definedName name="IQ_TOTAL_LIAB_SHAREHOLD">"c1435"</definedName>
    <definedName name="IQ_TOTAL_LIAB_TOTAL_ASSETS">"c1283"</definedName>
    <definedName name="IQ_TOTAL_LOANS">"c5653"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">"c6274"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ABLE_END_OS">"c5819"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CAGR">"c6150"</definedName>
    <definedName name="IQ_TOTAL_REV_10YR_ANN_GROWTH">"c1295"</definedName>
    <definedName name="IQ_TOTAL_REV_1YR_ANN_GROWTH">"c1296"</definedName>
    <definedName name="IQ_TOTAL_REV_2YR_ANN_CAGR">"c6151"</definedName>
    <definedName name="IQ_TOTAL_REV_2YR_ANN_GROWTH">"c1297"</definedName>
    <definedName name="IQ_TOTAL_REV_3YR_ANN_CAGR">"c6152"</definedName>
    <definedName name="IQ_TOTAL_REV_3YR_ANN_GROWTH">"c1298"</definedName>
    <definedName name="IQ_TOTAL_REV_5YR_ANN_CAGR">"c6153"</definedName>
    <definedName name="IQ_TOTAL_REV_5YR_ANN_GROWTH">"c1299"</definedName>
    <definedName name="IQ_TOTAL_REV_7YR_ANN_CAGR">"c6154"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">"c6275"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">"c6286"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">"c6276"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CAGR">"c6179"</definedName>
    <definedName name="IQ_UFCF_10YR_ANN_GROWTH">"c1948"</definedName>
    <definedName name="IQ_UFCF_1YR_ANN_GROWTH">"c1943"</definedName>
    <definedName name="IQ_UFCF_2YR_ANN_CAGR">"c6175"</definedName>
    <definedName name="IQ_UFCF_2YR_ANN_GROWTH">"c1944"</definedName>
    <definedName name="IQ_UFCF_3YR_ANN_CAGR">"c6176"</definedName>
    <definedName name="IQ_UFCF_3YR_ANN_GROWTH">"c1945"</definedName>
    <definedName name="IQ_UFCF_5YR_ANN_CAGR">"c6177"</definedName>
    <definedName name="IQ_UFCF_5YR_ANN_GROWTH">"c1946"</definedName>
    <definedName name="IQ_UFCF_7YR_ANN_CAGR">"c6178"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">"c6277"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sColHidden">FALSE</definedName>
    <definedName name="IsLTMColHidden">FALSE</definedName>
    <definedName name="July2007" localSheetId="3">{"2002Frcst","06Month",FALSE,"Frcst Format 2002"}</definedName>
    <definedName name="July2007" localSheetId="5">{"2002Frcst","06Month",FALSE,"Frcst Format 2002"}</definedName>
    <definedName name="July2007">{"2002Frcst","06Month",FALSE,"Frcst Format 2002"}</definedName>
    <definedName name="limcount">1</definedName>
    <definedName name="ListOffset">1</definedName>
    <definedName name="_xlnm.Print_Area" localSheetId="1">'Pg2 BK-1 Comparison TO6 C1 '!$A$2:$K$199</definedName>
    <definedName name="_xlnm.Print_Area" localSheetId="3">'Pg4 BK-1 TO6 C1_As Filed'!$A$2:$H$195</definedName>
    <definedName name="_xlnm.Print_Area" localSheetId="4">'Pg5 Rev Stmt AV'!$A$1:$J$266</definedName>
    <definedName name="_xlnm.Print_Area" localSheetId="5">'Pg6 True-Up Stmt AV_As Filed'!$A$2:$J$261</definedName>
    <definedName name="_xlnm.Print_Area" localSheetId="6">'Pg7 TO6 C1 Int Calc'!$A$1:$I$59</definedName>
    <definedName name="rert" localSheetId="3">{"'Attachment'!$A$1:$L$49"}</definedName>
    <definedName name="rert" localSheetId="5">{"'Attachment'!$A$1:$L$49"}</definedName>
    <definedName name="rert">{"'Attachment'!$A$1:$L$49"}</definedName>
    <definedName name="RiskAfterRecalcMacro">"'10 Year Model.xls'!RiskSim"</definedName>
    <definedName name="RiskAfterSimMacro">""</definedName>
    <definedName name="RiskBeforeRecalcMacro">""</definedName>
    <definedName name="RiskBeforeSimMacro">""</definedName>
    <definedName name="RiskMultipleCPUSupportEnabled">FALSE</definedName>
    <definedName name="SAPBEXdnldView">"4QVAOUV97B9V54FSUZZTCBT7F"</definedName>
    <definedName name="SAPBEXhrIndnt">"Wide"</definedName>
    <definedName name="SAPBEXrevision">1</definedName>
    <definedName name="SAPBEXsysID">"BWP"</definedName>
    <definedName name="SAPBEXwbID">"3Y9K8GEQN19DC4O0QNCMECQOR"</definedName>
    <definedName name="SAPBEXwbID_1">"3XUXMIA5RU11H3RNT5ERG5LI3"</definedName>
    <definedName name="SAPsysID">"708C5W7SBKP804JT78WJ0JNKI"</definedName>
    <definedName name="SAPwbID">"ARS"</definedName>
    <definedName name="sencount">1</definedName>
    <definedName name="solver_cvg">0.0001</definedName>
    <definedName name="solver_drv">1</definedName>
    <definedName name="solver_est">1</definedName>
    <definedName name="solver_itr">100</definedName>
    <definedName name="solver_lin">2</definedName>
    <definedName name="solver_neg">2</definedName>
    <definedName name="solver_num">0</definedName>
    <definedName name="solver_nwt">1</definedName>
    <definedName name="solver_pre">0.000001</definedName>
    <definedName name="solver_scl">2</definedName>
    <definedName name="solver_sho">2</definedName>
    <definedName name="solver_tim">100</definedName>
    <definedName name="solver_tol">0.05</definedName>
    <definedName name="solver_typ">3</definedName>
    <definedName name="solver_val">1000000000</definedName>
    <definedName name="TextRefCopyRangeCount">39</definedName>
    <definedName name="TP_Footer_User">"Melvin Williams"</definedName>
    <definedName name="TP_Footer_Version">"v3.00"</definedName>
    <definedName name="wrn.June2002." localSheetId="3">{"2002Frcst","06Month",FALSE,"Frcst Format 2002"}</definedName>
    <definedName name="wrn.June2002." localSheetId="5">{"2002Frcst","06Month",FALSE,"Frcst Format 2002"}</definedName>
    <definedName name="wrn.June2002.">{"2002Frcst","06Month",FALSE,"Frcst Format 2002"}</definedName>
    <definedName name="wrn.May2002." localSheetId="3">{"2002Frcst","05Month",FALSE,"Frcst Format 2002"}</definedName>
    <definedName name="wrn.May2002." localSheetId="5">{"2002Frcst","05Month",FALSE,"Frcst Format 2002"}</definedName>
    <definedName name="wrn.May2002.">{"2002Frcst","05Month",FALSE,"Frcst Format 2002"}</definedName>
    <definedName name="XRefColumnsCount">1</definedName>
    <definedName name="XRefCopyRangeCount">1</definedName>
    <definedName name="XRefPasteRangeCount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3" i="10" l="1"/>
  <c r="E192" i="10"/>
  <c r="E181" i="10"/>
  <c r="E180" i="10"/>
  <c r="E179" i="10"/>
  <c r="E178" i="10"/>
  <c r="E174" i="10"/>
  <c r="E173" i="10"/>
  <c r="E172" i="10"/>
  <c r="E171" i="10"/>
  <c r="G193" i="10"/>
  <c r="G192" i="10"/>
  <c r="G181" i="10"/>
  <c r="G180" i="10"/>
  <c r="G179" i="10"/>
  <c r="G178" i="10"/>
  <c r="G174" i="10"/>
  <c r="G173" i="10"/>
  <c r="G172" i="10"/>
  <c r="G171" i="10"/>
  <c r="E152" i="10"/>
  <c r="E149" i="10"/>
  <c r="E148" i="10"/>
  <c r="E144" i="10"/>
  <c r="E138" i="10"/>
  <c r="E137" i="10"/>
  <c r="E134" i="10"/>
  <c r="E133" i="10"/>
  <c r="E132" i="10"/>
  <c r="E128" i="10"/>
  <c r="E127" i="10"/>
  <c r="E123" i="10"/>
  <c r="E122" i="10"/>
  <c r="G152" i="10"/>
  <c r="G149" i="10"/>
  <c r="G148" i="10"/>
  <c r="G144" i="10"/>
  <c r="G138" i="10"/>
  <c r="G137" i="10"/>
  <c r="G134" i="10"/>
  <c r="G133" i="10"/>
  <c r="G132" i="10"/>
  <c r="G128" i="10"/>
  <c r="G127" i="10"/>
  <c r="G123" i="10"/>
  <c r="G122" i="10"/>
  <c r="E77" i="10"/>
  <c r="E70" i="10"/>
  <c r="E64" i="10"/>
  <c r="E63" i="10"/>
  <c r="E60" i="10"/>
  <c r="E59" i="10"/>
  <c r="E57" i="10"/>
  <c r="G77" i="10"/>
  <c r="G70" i="10"/>
  <c r="G57" i="10"/>
  <c r="E38" i="10"/>
  <c r="E37" i="10"/>
  <c r="E36" i="10"/>
  <c r="E35" i="10"/>
  <c r="E24" i="10"/>
  <c r="E22" i="10"/>
  <c r="E20" i="10"/>
  <c r="E18" i="10"/>
  <c r="E15" i="10"/>
  <c r="E13" i="10"/>
  <c r="E11" i="10"/>
  <c r="G38" i="10"/>
  <c r="G37" i="10"/>
  <c r="G36" i="10"/>
  <c r="G35" i="10"/>
  <c r="G24" i="10"/>
  <c r="G22" i="10"/>
  <c r="G20" i="10"/>
  <c r="G18" i="10"/>
  <c r="G15" i="10"/>
  <c r="G13" i="10"/>
  <c r="G11" i="10"/>
  <c r="E141" i="9"/>
  <c r="E62" i="9"/>
  <c r="E58" i="9"/>
  <c r="B97" i="8"/>
  <c r="E62" i="8"/>
  <c r="G63" i="10" s="1"/>
  <c r="E58" i="8" l="1"/>
  <c r="G59" i="10" s="1"/>
  <c r="B186" i="7" l="1"/>
  <c r="B198" i="10" l="1"/>
  <c r="I193" i="10"/>
  <c r="G194" i="10"/>
  <c r="G143" i="10" s="1"/>
  <c r="G145" i="10" s="1"/>
  <c r="I192" i="10"/>
  <c r="E186" i="10"/>
  <c r="I181" i="10"/>
  <c r="I180" i="10"/>
  <c r="I179" i="10"/>
  <c r="G188" i="10"/>
  <c r="G118" i="10" s="1"/>
  <c r="I173" i="10"/>
  <c r="G187" i="10"/>
  <c r="G117" i="10" s="1"/>
  <c r="E187" i="10"/>
  <c r="E117" i="10" s="1"/>
  <c r="E175" i="10"/>
  <c r="A171" i="10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K170" i="10"/>
  <c r="K171" i="10" s="1"/>
  <c r="K172" i="10" s="1"/>
  <c r="K173" i="10" s="1"/>
  <c r="K174" i="10" s="1"/>
  <c r="K175" i="10" s="1"/>
  <c r="K176" i="10" s="1"/>
  <c r="K177" i="10" s="1"/>
  <c r="K178" i="10" s="1"/>
  <c r="K179" i="10" s="1"/>
  <c r="K180" i="10" s="1"/>
  <c r="K181" i="10" s="1"/>
  <c r="K182" i="10" s="1"/>
  <c r="K183" i="10" s="1"/>
  <c r="K184" i="10" s="1"/>
  <c r="K185" i="10" s="1"/>
  <c r="K186" i="10" s="1"/>
  <c r="K187" i="10" s="1"/>
  <c r="K188" i="10" s="1"/>
  <c r="K189" i="10" s="1"/>
  <c r="K190" i="10" s="1"/>
  <c r="K191" i="10" s="1"/>
  <c r="K192" i="10" s="1"/>
  <c r="K193" i="10" s="1"/>
  <c r="K194" i="10" s="1"/>
  <c r="E167" i="10"/>
  <c r="B164" i="10"/>
  <c r="B156" i="10"/>
  <c r="G87" i="10"/>
  <c r="I149" i="10"/>
  <c r="G150" i="10"/>
  <c r="I144" i="10"/>
  <c r="I138" i="10"/>
  <c r="E135" i="10"/>
  <c r="I134" i="10"/>
  <c r="G135" i="10"/>
  <c r="I132" i="10"/>
  <c r="E129" i="10"/>
  <c r="I128" i="10"/>
  <c r="I127" i="10"/>
  <c r="G129" i="10"/>
  <c r="G124" i="10"/>
  <c r="I122" i="10"/>
  <c r="K118" i="10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140" i="10" s="1"/>
  <c r="K141" i="10" s="1"/>
  <c r="K142" i="10" s="1"/>
  <c r="K143" i="10" s="1"/>
  <c r="K144" i="10" s="1"/>
  <c r="K145" i="10" s="1"/>
  <c r="K146" i="10" s="1"/>
  <c r="K147" i="10" s="1"/>
  <c r="K148" i="10" s="1"/>
  <c r="K149" i="10" s="1"/>
  <c r="K150" i="10" s="1"/>
  <c r="K151" i="10" s="1"/>
  <c r="K152" i="10" s="1"/>
  <c r="A117" i="10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16" i="10"/>
  <c r="K115" i="10"/>
  <c r="K116" i="10" s="1"/>
  <c r="K117" i="10" s="1"/>
  <c r="A115" i="10"/>
  <c r="K114" i="10"/>
  <c r="E111" i="10"/>
  <c r="B108" i="10"/>
  <c r="B99" i="10"/>
  <c r="B98" i="10"/>
  <c r="I70" i="10"/>
  <c r="K60" i="10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59" i="10"/>
  <c r="A59" i="10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K58" i="10"/>
  <c r="A58" i="10"/>
  <c r="K57" i="10"/>
  <c r="E54" i="10"/>
  <c r="B51" i="10"/>
  <c r="I38" i="10"/>
  <c r="I37" i="10"/>
  <c r="I36" i="10"/>
  <c r="I35" i="10"/>
  <c r="I24" i="10"/>
  <c r="I20" i="10"/>
  <c r="I18" i="10"/>
  <c r="I15" i="10"/>
  <c r="I13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K11" i="10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G16" i="10"/>
  <c r="E191" i="9"/>
  <c r="E185" i="9"/>
  <c r="E184" i="9"/>
  <c r="E183" i="9"/>
  <c r="E182" i="9"/>
  <c r="E113" i="9" s="1"/>
  <c r="E179" i="9"/>
  <c r="E172" i="9"/>
  <c r="H169" i="9"/>
  <c r="H170" i="9" s="1"/>
  <c r="H171" i="9" s="1"/>
  <c r="H172" i="9" s="1"/>
  <c r="H173" i="9" s="1"/>
  <c r="H174" i="9" s="1"/>
  <c r="H175" i="9" s="1"/>
  <c r="H176" i="9" s="1"/>
  <c r="H177" i="9" s="1"/>
  <c r="H178" i="9" s="1"/>
  <c r="H179" i="9" s="1"/>
  <c r="H180" i="9" s="1"/>
  <c r="H181" i="9" s="1"/>
  <c r="H182" i="9" s="1"/>
  <c r="H183" i="9" s="1"/>
  <c r="H184" i="9" s="1"/>
  <c r="H185" i="9" s="1"/>
  <c r="H186" i="9" s="1"/>
  <c r="H187" i="9" s="1"/>
  <c r="H188" i="9" s="1"/>
  <c r="H189" i="9" s="1"/>
  <c r="H190" i="9" s="1"/>
  <c r="H191" i="9" s="1"/>
  <c r="H168" i="9"/>
  <c r="A168" i="9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H167" i="9"/>
  <c r="B161" i="9"/>
  <c r="E148" i="9"/>
  <c r="E71" i="9" s="1"/>
  <c r="E143" i="9"/>
  <c r="E133" i="9"/>
  <c r="E127" i="9"/>
  <c r="E122" i="9"/>
  <c r="E116" i="9"/>
  <c r="E115" i="9"/>
  <c r="E114" i="9"/>
  <c r="H113" i="9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146" i="9" s="1"/>
  <c r="H147" i="9" s="1"/>
  <c r="H148" i="9" s="1"/>
  <c r="H149" i="9" s="1"/>
  <c r="H150" i="9" s="1"/>
  <c r="A113" i="9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H112" i="9"/>
  <c r="B106" i="9"/>
  <c r="E86" i="9"/>
  <c r="E82" i="9"/>
  <c r="E75" i="9"/>
  <c r="E77" i="9" s="1"/>
  <c r="E64" i="9"/>
  <c r="E60" i="9"/>
  <c r="H57" i="9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A57" i="9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H56" i="9"/>
  <c r="B50" i="9"/>
  <c r="B97" i="9"/>
  <c r="E16" i="9"/>
  <c r="E2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14" i="9"/>
  <c r="A13" i="9"/>
  <c r="A12" i="9"/>
  <c r="H11" i="9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E184" i="8"/>
  <c r="E116" i="8" s="1"/>
  <c r="E183" i="8"/>
  <c r="E115" i="8" s="1"/>
  <c r="A168" i="8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H167" i="8"/>
  <c r="H168" i="8" s="1"/>
  <c r="H169" i="8" s="1"/>
  <c r="H170" i="8" s="1"/>
  <c r="H171" i="8" s="1"/>
  <c r="H172" i="8" s="1"/>
  <c r="H173" i="8" s="1"/>
  <c r="H174" i="8" s="1"/>
  <c r="H175" i="8" s="1"/>
  <c r="H176" i="8" s="1"/>
  <c r="H177" i="8" s="1"/>
  <c r="H178" i="8" s="1"/>
  <c r="H179" i="8" s="1"/>
  <c r="H180" i="8" s="1"/>
  <c r="H181" i="8" s="1"/>
  <c r="H182" i="8" s="1"/>
  <c r="H183" i="8" s="1"/>
  <c r="H184" i="8" s="1"/>
  <c r="H185" i="8" s="1"/>
  <c r="H186" i="8" s="1"/>
  <c r="H187" i="8" s="1"/>
  <c r="H188" i="8" s="1"/>
  <c r="H189" i="8" s="1"/>
  <c r="H190" i="8" s="1"/>
  <c r="H191" i="8" s="1"/>
  <c r="B161" i="8"/>
  <c r="E82" i="8"/>
  <c r="E128" i="8"/>
  <c r="A114" i="8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H113" i="8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31" i="8" s="1"/>
  <c r="H132" i="8" s="1"/>
  <c r="H133" i="8" s="1"/>
  <c r="H134" i="8" s="1"/>
  <c r="H135" i="8" s="1"/>
  <c r="H136" i="8" s="1"/>
  <c r="H137" i="8" s="1"/>
  <c r="H138" i="8" s="1"/>
  <c r="H139" i="8" s="1"/>
  <c r="H140" i="8" s="1"/>
  <c r="H141" i="8" s="1"/>
  <c r="H142" i="8" s="1"/>
  <c r="H143" i="8" s="1"/>
  <c r="H144" i="8" s="1"/>
  <c r="H145" i="8" s="1"/>
  <c r="H146" i="8" s="1"/>
  <c r="H147" i="8" s="1"/>
  <c r="H148" i="8" s="1"/>
  <c r="H149" i="8" s="1"/>
  <c r="H150" i="8" s="1"/>
  <c r="H151" i="8" s="1"/>
  <c r="B107" i="8"/>
  <c r="E86" i="8"/>
  <c r="A57" i="8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H56" i="8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H71" i="8" s="1"/>
  <c r="H72" i="8" s="1"/>
  <c r="H73" i="8" s="1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B50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H11" i="8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G254" i="7"/>
  <c r="G252" i="7"/>
  <c r="G251" i="7"/>
  <c r="G241" i="7"/>
  <c r="G220" i="7"/>
  <c r="G218" i="7"/>
  <c r="G217" i="7"/>
  <c r="G207" i="7"/>
  <c r="J199" i="7"/>
  <c r="J200" i="7" s="1"/>
  <c r="J201" i="7" s="1"/>
  <c r="J202" i="7" s="1"/>
  <c r="J203" i="7" s="1"/>
  <c r="J204" i="7" s="1"/>
  <c r="J205" i="7" s="1"/>
  <c r="J206" i="7" s="1"/>
  <c r="J207" i="7" s="1"/>
  <c r="J208" i="7" s="1"/>
  <c r="J209" i="7" s="1"/>
  <c r="J210" i="7" s="1"/>
  <c r="J211" i="7" s="1"/>
  <c r="J212" i="7" s="1"/>
  <c r="J213" i="7" s="1"/>
  <c r="J214" i="7" s="1"/>
  <c r="J215" i="7" s="1"/>
  <c r="J216" i="7" s="1"/>
  <c r="J217" i="7" s="1"/>
  <c r="J218" i="7" s="1"/>
  <c r="J219" i="7" s="1"/>
  <c r="J220" i="7" s="1"/>
  <c r="J221" i="7" s="1"/>
  <c r="J222" i="7" s="1"/>
  <c r="J223" i="7" s="1"/>
  <c r="J224" i="7" s="1"/>
  <c r="J225" i="7" s="1"/>
  <c r="J226" i="7" s="1"/>
  <c r="J227" i="7" s="1"/>
  <c r="J228" i="7" s="1"/>
  <c r="J229" i="7" s="1"/>
  <c r="J230" i="7" s="1"/>
  <c r="J231" i="7" s="1"/>
  <c r="J232" i="7" s="1"/>
  <c r="J233" i="7" s="1"/>
  <c r="J234" i="7" s="1"/>
  <c r="J235" i="7" s="1"/>
  <c r="J236" i="7" s="1"/>
  <c r="J237" i="7" s="1"/>
  <c r="J238" i="7" s="1"/>
  <c r="J239" i="7" s="1"/>
  <c r="J240" i="7" s="1"/>
  <c r="J241" i="7" s="1"/>
  <c r="J242" i="7" s="1"/>
  <c r="J243" i="7" s="1"/>
  <c r="J244" i="7" s="1"/>
  <c r="J245" i="7" s="1"/>
  <c r="J246" i="7" s="1"/>
  <c r="J247" i="7" s="1"/>
  <c r="J248" i="7" s="1"/>
  <c r="J249" i="7" s="1"/>
  <c r="J250" i="7" s="1"/>
  <c r="J251" i="7" s="1"/>
  <c r="J252" i="7" s="1"/>
  <c r="J253" i="7" s="1"/>
  <c r="J254" i="7" s="1"/>
  <c r="J255" i="7" s="1"/>
  <c r="J256" i="7" s="1"/>
  <c r="J257" i="7" s="1"/>
  <c r="J258" i="7" s="1"/>
  <c r="J259" i="7" s="1"/>
  <c r="J260" i="7" s="1"/>
  <c r="J261" i="7" s="1"/>
  <c r="J262" i="7" s="1"/>
  <c r="J263" i="7" s="1"/>
  <c r="A199" i="7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B192" i="7"/>
  <c r="G172" i="7"/>
  <c r="G171" i="7"/>
  <c r="G137" i="7"/>
  <c r="G138" i="7"/>
  <c r="J119" i="7"/>
  <c r="J120" i="7" s="1"/>
  <c r="J121" i="7" s="1"/>
  <c r="J122" i="7" s="1"/>
  <c r="J123" i="7" s="1"/>
  <c r="J124" i="7" s="1"/>
  <c r="J125" i="7" s="1"/>
  <c r="J126" i="7" s="1"/>
  <c r="J127" i="7" s="1"/>
  <c r="J128" i="7" s="1"/>
  <c r="J129" i="7" s="1"/>
  <c r="J130" i="7" s="1"/>
  <c r="J131" i="7" s="1"/>
  <c r="J132" i="7" s="1"/>
  <c r="J133" i="7" s="1"/>
  <c r="J134" i="7" s="1"/>
  <c r="J135" i="7" s="1"/>
  <c r="J136" i="7" s="1"/>
  <c r="J137" i="7" s="1"/>
  <c r="J138" i="7" s="1"/>
  <c r="J139" i="7" s="1"/>
  <c r="J140" i="7" s="1"/>
  <c r="J141" i="7" s="1"/>
  <c r="J142" i="7" s="1"/>
  <c r="J143" i="7" s="1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J155" i="7" s="1"/>
  <c r="J156" i="7" s="1"/>
  <c r="J157" i="7" s="1"/>
  <c r="J158" i="7" s="1"/>
  <c r="J159" i="7" s="1"/>
  <c r="J160" i="7" s="1"/>
  <c r="J161" i="7" s="1"/>
  <c r="J162" i="7" s="1"/>
  <c r="J163" i="7" s="1"/>
  <c r="J164" i="7" s="1"/>
  <c r="J165" i="7" s="1"/>
  <c r="J166" i="7" s="1"/>
  <c r="J167" i="7" s="1"/>
  <c r="J168" i="7" s="1"/>
  <c r="J169" i="7" s="1"/>
  <c r="J170" i="7" s="1"/>
  <c r="J171" i="7" s="1"/>
  <c r="J172" i="7" s="1"/>
  <c r="J173" i="7" s="1"/>
  <c r="J174" i="7" s="1"/>
  <c r="J175" i="7" s="1"/>
  <c r="J176" i="7" s="1"/>
  <c r="J177" i="7" s="1"/>
  <c r="J178" i="7" s="1"/>
  <c r="J179" i="7" s="1"/>
  <c r="J180" i="7" s="1"/>
  <c r="J181" i="7" s="1"/>
  <c r="J182" i="7" s="1"/>
  <c r="J183" i="7" s="1"/>
  <c r="A119" i="7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B112" i="7"/>
  <c r="E100" i="7"/>
  <c r="C99" i="7"/>
  <c r="E87" i="7"/>
  <c r="C86" i="7"/>
  <c r="A81" i="7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J80" i="7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B74" i="7"/>
  <c r="C61" i="7"/>
  <c r="G55" i="7"/>
  <c r="E62" i="7" s="1"/>
  <c r="E49" i="7"/>
  <c r="C48" i="7"/>
  <c r="G36" i="7"/>
  <c r="G39" i="7" s="1"/>
  <c r="C62" i="7" s="1"/>
  <c r="G32" i="7"/>
  <c r="E86" i="7" s="1"/>
  <c r="G25" i="7"/>
  <c r="G17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12" i="7"/>
  <c r="J11" i="7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I187" i="10" l="1"/>
  <c r="I129" i="10"/>
  <c r="E117" i="9"/>
  <c r="E186" i="9"/>
  <c r="E138" i="9"/>
  <c r="E28" i="9" s="1"/>
  <c r="E66" i="9"/>
  <c r="E149" i="8"/>
  <c r="E75" i="8" s="1"/>
  <c r="E77" i="8" s="1"/>
  <c r="E182" i="8"/>
  <c r="E114" i="8" s="1"/>
  <c r="E48" i="7"/>
  <c r="E123" i="8"/>
  <c r="E191" i="8"/>
  <c r="E142" i="8" s="1"/>
  <c r="E144" i="8" s="1"/>
  <c r="E185" i="8"/>
  <c r="E117" i="8" s="1"/>
  <c r="E172" i="8"/>
  <c r="E179" i="8"/>
  <c r="G27" i="7"/>
  <c r="E47" i="7" s="1"/>
  <c r="E16" i="10"/>
  <c r="I11" i="10"/>
  <c r="E150" i="10"/>
  <c r="I148" i="10"/>
  <c r="I150" i="10" s="1"/>
  <c r="G25" i="10"/>
  <c r="I117" i="10"/>
  <c r="G72" i="10"/>
  <c r="G76" i="10"/>
  <c r="G78" i="10" s="1"/>
  <c r="G186" i="10"/>
  <c r="G116" i="10" s="1"/>
  <c r="I172" i="10"/>
  <c r="I22" i="10"/>
  <c r="E124" i="10"/>
  <c r="I123" i="10"/>
  <c r="I124" i="10" s="1"/>
  <c r="I137" i="10"/>
  <c r="I178" i="10"/>
  <c r="I182" i="10" s="1"/>
  <c r="G182" i="10"/>
  <c r="I59" i="10"/>
  <c r="E61" i="10"/>
  <c r="I57" i="10"/>
  <c r="I174" i="10"/>
  <c r="E188" i="10"/>
  <c r="E65" i="10"/>
  <c r="I63" i="10"/>
  <c r="I133" i="10"/>
  <c r="I135" i="10" s="1"/>
  <c r="I77" i="10"/>
  <c r="E87" i="10"/>
  <c r="I152" i="10"/>
  <c r="E83" i="10"/>
  <c r="G175" i="10"/>
  <c r="E116" i="10"/>
  <c r="I171" i="10"/>
  <c r="E185" i="10"/>
  <c r="G185" i="10"/>
  <c r="E182" i="10"/>
  <c r="E194" i="10"/>
  <c r="G83" i="10"/>
  <c r="E186" i="8"/>
  <c r="E134" i="8"/>
  <c r="E16" i="8"/>
  <c r="E25" i="8" s="1"/>
  <c r="C100" i="7"/>
  <c r="C87" i="7"/>
  <c r="C49" i="7"/>
  <c r="C60" i="7"/>
  <c r="C47" i="7"/>
  <c r="C98" i="7"/>
  <c r="C85" i="7"/>
  <c r="E118" i="8" l="1"/>
  <c r="I175" i="10"/>
  <c r="I116" i="10"/>
  <c r="I186" i="10"/>
  <c r="E67" i="10"/>
  <c r="E32" i="9"/>
  <c r="E71" i="8"/>
  <c r="E139" i="8"/>
  <c r="E32" i="8" s="1"/>
  <c r="E85" i="7"/>
  <c r="E115" i="10"/>
  <c r="I185" i="10"/>
  <c r="E189" i="10"/>
  <c r="E118" i="10"/>
  <c r="I118" i="10" s="1"/>
  <c r="I188" i="10"/>
  <c r="I194" i="10"/>
  <c r="E143" i="10"/>
  <c r="I83" i="10"/>
  <c r="E76" i="10"/>
  <c r="E72" i="10"/>
  <c r="G189" i="10"/>
  <c r="G115" i="10"/>
  <c r="G119" i="10" s="1"/>
  <c r="G140" i="10" s="1"/>
  <c r="I87" i="10"/>
  <c r="I16" i="10"/>
  <c r="I25" i="10" s="1"/>
  <c r="E25" i="10"/>
  <c r="E59" i="8"/>
  <c r="E63" i="8"/>
  <c r="C88" i="7"/>
  <c r="D86" i="7" s="1"/>
  <c r="G86" i="7" s="1"/>
  <c r="C63" i="7"/>
  <c r="D60" i="7" s="1"/>
  <c r="C101" i="7"/>
  <c r="D99" i="7" s="1"/>
  <c r="G99" i="7" s="1"/>
  <c r="C50" i="7"/>
  <c r="D48" i="7" s="1"/>
  <c r="G48" i="7" s="1"/>
  <c r="E60" i="8" l="1"/>
  <c r="G60" i="10"/>
  <c r="E64" i="8"/>
  <c r="G64" i="10"/>
  <c r="E28" i="8"/>
  <c r="D85" i="7"/>
  <c r="D49" i="7"/>
  <c r="G49" i="7" s="1"/>
  <c r="G52" i="7" s="1"/>
  <c r="G123" i="7" s="1"/>
  <c r="D47" i="7"/>
  <c r="I72" i="10"/>
  <c r="I189" i="10"/>
  <c r="G32" i="10"/>
  <c r="G28" i="10"/>
  <c r="E78" i="10"/>
  <c r="I78" i="10" s="1"/>
  <c r="I76" i="10"/>
  <c r="E145" i="10"/>
  <c r="I143" i="10"/>
  <c r="I145" i="10" s="1"/>
  <c r="E119" i="10"/>
  <c r="E140" i="10" s="1"/>
  <c r="I115" i="10"/>
  <c r="I119" i="10" s="1"/>
  <c r="E66" i="8"/>
  <c r="D62" i="7"/>
  <c r="G62" i="7" s="1"/>
  <c r="G65" i="7" s="1"/>
  <c r="G157" i="7" s="1"/>
  <c r="D61" i="7"/>
  <c r="G61" i="7" s="1"/>
  <c r="D98" i="7"/>
  <c r="D100" i="7"/>
  <c r="G100" i="7" s="1"/>
  <c r="G103" i="7" s="1"/>
  <c r="G237" i="7" s="1"/>
  <c r="G60" i="7"/>
  <c r="G85" i="7"/>
  <c r="D87" i="7"/>
  <c r="G87" i="7" s="1"/>
  <c r="G90" i="7" s="1"/>
  <c r="G203" i="7" s="1"/>
  <c r="G65" i="10" l="1"/>
  <c r="I65" i="10" s="1"/>
  <c r="I64" i="10"/>
  <c r="I60" i="10"/>
  <c r="G61" i="10"/>
  <c r="D50" i="7"/>
  <c r="G47" i="7"/>
  <c r="G50" i="7" s="1"/>
  <c r="G147" i="7" s="1"/>
  <c r="I140" i="10"/>
  <c r="E28" i="10"/>
  <c r="E32" i="10"/>
  <c r="G209" i="7"/>
  <c r="G219" i="7" s="1"/>
  <c r="G215" i="7"/>
  <c r="G163" i="7"/>
  <c r="G173" i="7" s="1"/>
  <c r="G169" i="7"/>
  <c r="G63" i="7"/>
  <c r="G181" i="7" s="1"/>
  <c r="G129" i="7"/>
  <c r="G139" i="7" s="1"/>
  <c r="G135" i="7"/>
  <c r="G88" i="7"/>
  <c r="G227" i="7" s="1"/>
  <c r="G98" i="7"/>
  <c r="G101" i="7" s="1"/>
  <c r="G261" i="7" s="1"/>
  <c r="D101" i="7"/>
  <c r="D63" i="7"/>
  <c r="G243" i="7"/>
  <c r="G253" i="7" s="1"/>
  <c r="G249" i="7"/>
  <c r="D88" i="7"/>
  <c r="G67" i="10" l="1"/>
  <c r="I67" i="10" s="1"/>
  <c r="I61" i="10"/>
  <c r="I32" i="10"/>
  <c r="I28" i="10"/>
  <c r="G176" i="7"/>
  <c r="G179" i="7" s="1"/>
  <c r="G183" i="7" s="1"/>
  <c r="G142" i="7"/>
  <c r="G145" i="7" s="1"/>
  <c r="G149" i="7" s="1"/>
  <c r="G256" i="7"/>
  <c r="G259" i="7" s="1"/>
  <c r="G263" i="7" s="1"/>
  <c r="G222" i="7"/>
  <c r="G225" i="7" s="1"/>
  <c r="G229" i="7" s="1"/>
  <c r="E87" i="9" l="1"/>
  <c r="E88" i="10" s="1"/>
  <c r="E31" i="9"/>
  <c r="E31" i="10" s="1"/>
  <c r="E27" i="9"/>
  <c r="E27" i="10" s="1"/>
  <c r="E83" i="9"/>
  <c r="E84" i="10" s="1"/>
  <c r="E72" i="9"/>
  <c r="E73" i="10" s="1"/>
  <c r="E88" i="9" l="1"/>
  <c r="E33" i="9"/>
  <c r="E73" i="9"/>
  <c r="E79" i="9" s="1"/>
  <c r="E29" i="9"/>
  <c r="E84" i="9"/>
  <c r="E90" i="9" l="1"/>
  <c r="E40" i="9"/>
  <c r="E33" i="10"/>
  <c r="E89" i="10"/>
  <c r="E29" i="10"/>
  <c r="E74" i="10"/>
  <c r="E85" i="10"/>
  <c r="E92" i="9"/>
  <c r="E94" i="9" l="1"/>
  <c r="E91" i="10"/>
  <c r="E80" i="10"/>
  <c r="E40" i="10"/>
  <c r="E93" i="10" l="1"/>
  <c r="E95" i="10" l="1"/>
  <c r="I16" i="5" l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I10" i="5"/>
  <c r="I11" i="5" s="1"/>
  <c r="I12" i="5" s="1"/>
  <c r="I13" i="5" s="1"/>
  <c r="I14" i="5" s="1"/>
  <c r="I15" i="5" s="1"/>
  <c r="A10" i="5"/>
  <c r="A11" i="5" s="1"/>
  <c r="A12" i="5" s="1"/>
  <c r="A13" i="5" s="1"/>
  <c r="A14" i="5" s="1"/>
  <c r="A15" i="5" s="1"/>
  <c r="G250" i="3" l="1"/>
  <c r="G247" i="3"/>
  <c r="G237" i="3"/>
  <c r="G248" i="3"/>
  <c r="G216" i="3"/>
  <c r="G214" i="3"/>
  <c r="G213" i="3"/>
  <c r="G203" i="3"/>
  <c r="A196" i="3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195" i="3"/>
  <c r="J194" i="3"/>
  <c r="J195" i="3" s="1"/>
  <c r="J196" i="3" s="1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G170" i="3"/>
  <c r="G171" i="3"/>
  <c r="G137" i="3"/>
  <c r="G136" i="3"/>
  <c r="J122" i="3"/>
  <c r="J123" i="3" s="1"/>
  <c r="J124" i="3" s="1"/>
  <c r="J125" i="3" s="1"/>
  <c r="J126" i="3" s="1"/>
  <c r="J127" i="3" s="1"/>
  <c r="J128" i="3" s="1"/>
  <c r="J129" i="3" s="1"/>
  <c r="J130" i="3" s="1"/>
  <c r="J131" i="3" s="1"/>
  <c r="J132" i="3" s="1"/>
  <c r="J133" i="3" s="1"/>
  <c r="J134" i="3" s="1"/>
  <c r="J135" i="3" s="1"/>
  <c r="J136" i="3" s="1"/>
  <c r="J137" i="3" s="1"/>
  <c r="J138" i="3" s="1"/>
  <c r="J139" i="3" s="1"/>
  <c r="J140" i="3" s="1"/>
  <c r="J141" i="3" s="1"/>
  <c r="J142" i="3" s="1"/>
  <c r="J143" i="3" s="1"/>
  <c r="J144" i="3" s="1"/>
  <c r="J145" i="3" s="1"/>
  <c r="J146" i="3" s="1"/>
  <c r="J147" i="3" s="1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J172" i="3" s="1"/>
  <c r="J173" i="3" s="1"/>
  <c r="J174" i="3" s="1"/>
  <c r="J175" i="3" s="1"/>
  <c r="J176" i="3" s="1"/>
  <c r="J177" i="3" s="1"/>
  <c r="J178" i="3" s="1"/>
  <c r="J179" i="3" s="1"/>
  <c r="J180" i="3" s="1"/>
  <c r="J181" i="3" s="1"/>
  <c r="J182" i="3" s="1"/>
  <c r="A119" i="3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18" i="3"/>
  <c r="J117" i="3"/>
  <c r="J118" i="3" s="1"/>
  <c r="J119" i="3" s="1"/>
  <c r="J120" i="3" s="1"/>
  <c r="J121" i="3" s="1"/>
  <c r="E99" i="3"/>
  <c r="C99" i="3"/>
  <c r="C98" i="3"/>
  <c r="E86" i="3"/>
  <c r="C86" i="3"/>
  <c r="E85" i="3"/>
  <c r="C85" i="3"/>
  <c r="J80" i="3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A80" i="3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J79" i="3"/>
  <c r="E62" i="3"/>
  <c r="C61" i="3"/>
  <c r="C60" i="3"/>
  <c r="E49" i="3"/>
  <c r="C48" i="3"/>
  <c r="G39" i="3"/>
  <c r="C62" i="3" s="1"/>
  <c r="G36" i="3"/>
  <c r="G32" i="3"/>
  <c r="E48" i="3" s="1"/>
  <c r="G25" i="3"/>
  <c r="G27" i="3" s="1"/>
  <c r="E84" i="3" s="1"/>
  <c r="G17" i="3"/>
  <c r="C84" i="3" s="1"/>
  <c r="J13" i="3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12" i="3"/>
  <c r="J11" i="3"/>
  <c r="J12" i="3" s="1"/>
  <c r="B5" i="3"/>
  <c r="B111" i="3" s="1"/>
  <c r="B188" i="3" l="1"/>
  <c r="B73" i="3"/>
  <c r="E47" i="3"/>
  <c r="C87" i="3"/>
  <c r="D85" i="3" s="1"/>
  <c r="G85" i="3" s="1"/>
  <c r="C63" i="3"/>
  <c r="C49" i="3"/>
  <c r="C47" i="3"/>
  <c r="C97" i="3"/>
  <c r="C50" i="3" l="1"/>
  <c r="C100" i="3"/>
  <c r="D97" i="3" s="1"/>
  <c r="D84" i="3"/>
  <c r="D49" i="3"/>
  <c r="G49" i="3" s="1"/>
  <c r="D86" i="3"/>
  <c r="G86" i="3" s="1"/>
  <c r="G89" i="3" s="1"/>
  <c r="G199" i="3" s="1"/>
  <c r="G205" i="3" l="1"/>
  <c r="G215" i="3" s="1"/>
  <c r="G211" i="3"/>
  <c r="G97" i="3"/>
  <c r="D87" i="3"/>
  <c r="G84" i="3"/>
  <c r="G87" i="3" s="1"/>
  <c r="G223" i="3" s="1"/>
  <c r="D62" i="3"/>
  <c r="G62" i="3" s="1"/>
  <c r="D61" i="3"/>
  <c r="G61" i="3" s="1"/>
  <c r="G65" i="3" s="1"/>
  <c r="G156" i="3" s="1"/>
  <c r="D48" i="3"/>
  <c r="G48" i="3" s="1"/>
  <c r="G52" i="3" s="1"/>
  <c r="G122" i="3" s="1"/>
  <c r="D60" i="3"/>
  <c r="D98" i="3"/>
  <c r="G98" i="3" s="1"/>
  <c r="D99" i="3"/>
  <c r="G99" i="3" s="1"/>
  <c r="G102" i="3" s="1"/>
  <c r="G233" i="3" s="1"/>
  <c r="D47" i="3"/>
  <c r="G168" i="3" l="1"/>
  <c r="G162" i="3"/>
  <c r="G172" i="3" s="1"/>
  <c r="D50" i="3"/>
  <c r="G47" i="3"/>
  <c r="G50" i="3" s="1"/>
  <c r="G146" i="3" s="1"/>
  <c r="D100" i="3"/>
  <c r="G100" i="3"/>
  <c r="G257" i="3" s="1"/>
  <c r="G239" i="3"/>
  <c r="G249" i="3" s="1"/>
  <c r="G245" i="3"/>
  <c r="D63" i="3"/>
  <c r="G60" i="3"/>
  <c r="G63" i="3" s="1"/>
  <c r="G180" i="3" s="1"/>
  <c r="G218" i="3"/>
  <c r="G221" i="3" s="1"/>
  <c r="G225" i="3" s="1"/>
  <c r="G134" i="3"/>
  <c r="G128" i="3"/>
  <c r="G138" i="3" s="1"/>
  <c r="G252" i="3" l="1"/>
  <c r="G255" i="3" s="1"/>
  <c r="G259" i="3" s="1"/>
  <c r="G141" i="3"/>
  <c r="G144" i="3" s="1"/>
  <c r="G148" i="3" s="1"/>
  <c r="G175" i="3"/>
  <c r="G178" i="3" s="1"/>
  <c r="G182" i="3" s="1"/>
  <c r="E87" i="8" l="1"/>
  <c r="E31" i="8"/>
  <c r="E83" i="8"/>
  <c r="E72" i="8"/>
  <c r="E27" i="8"/>
  <c r="G31" i="10" l="1"/>
  <c r="E33" i="8"/>
  <c r="G88" i="10"/>
  <c r="E88" i="8"/>
  <c r="G27" i="10"/>
  <c r="E29" i="8"/>
  <c r="G73" i="10"/>
  <c r="E73" i="8"/>
  <c r="E79" i="8" s="1"/>
  <c r="G84" i="10"/>
  <c r="E84" i="8"/>
  <c r="G89" i="10" l="1"/>
  <c r="I89" i="10" s="1"/>
  <c r="I88" i="10"/>
  <c r="E90" i="8"/>
  <c r="E92" i="8" s="1"/>
  <c r="G33" i="10"/>
  <c r="I33" i="10" s="1"/>
  <c r="I31" i="10"/>
  <c r="G85" i="10"/>
  <c r="I84" i="10"/>
  <c r="G74" i="10"/>
  <c r="I73" i="10"/>
  <c r="E40" i="8"/>
  <c r="G29" i="10"/>
  <c r="I27" i="10"/>
  <c r="G40" i="10" l="1"/>
  <c r="I29" i="10"/>
  <c r="G80" i="10"/>
  <c r="I74" i="10"/>
  <c r="E94" i="8"/>
  <c r="G91" i="10"/>
  <c r="I91" i="10" s="1"/>
  <c r="I85" i="10"/>
  <c r="G93" i="10" l="1"/>
  <c r="I93" i="10" s="1"/>
  <c r="I80" i="10"/>
  <c r="I40" i="10"/>
  <c r="G95" i="10" l="1"/>
  <c r="I95" i="10" s="1"/>
  <c r="D10" i="6" s="1"/>
  <c r="D16" i="5" s="1"/>
  <c r="D18" i="5" l="1"/>
  <c r="D23" i="5"/>
  <c r="D20" i="5"/>
  <c r="D25" i="5"/>
  <c r="D24" i="5"/>
  <c r="D19" i="5"/>
  <c r="D26" i="5"/>
  <c r="G16" i="5"/>
  <c r="F16" i="5"/>
  <c r="D17" i="5"/>
  <c r="D22" i="5"/>
  <c r="D27" i="5"/>
  <c r="D21" i="5"/>
  <c r="D52" i="5" l="1"/>
  <c r="H16" i="5"/>
  <c r="F17" i="5" s="1"/>
  <c r="G17" i="5" l="1"/>
  <c r="H17" i="5" s="1"/>
  <c r="F18" i="5" l="1"/>
  <c r="G18" i="5" s="1"/>
  <c r="H18" i="5" s="1"/>
  <c r="F19" i="5" l="1"/>
  <c r="G19" i="5"/>
  <c r="H19" i="5" s="1"/>
  <c r="F20" i="5" s="1"/>
  <c r="G20" i="5" l="1"/>
  <c r="H20" i="5" s="1"/>
  <c r="F21" i="5" s="1"/>
  <c r="G21" i="5" l="1"/>
  <c r="H21" i="5" s="1"/>
  <c r="F22" i="5" s="1"/>
  <c r="G22" i="5" l="1"/>
  <c r="H22" i="5" s="1"/>
  <c r="F23" i="5" l="1"/>
  <c r="G23" i="5" s="1"/>
  <c r="H23" i="5" s="1"/>
  <c r="F24" i="5" l="1"/>
  <c r="G24" i="5" s="1"/>
  <c r="H24" i="5" s="1"/>
  <c r="F25" i="5" l="1"/>
  <c r="G25" i="5" s="1"/>
  <c r="H25" i="5" s="1"/>
  <c r="F26" i="5" l="1"/>
  <c r="G26" i="5" s="1"/>
  <c r="H26" i="5" s="1"/>
  <c r="F27" i="5" l="1"/>
  <c r="G27" i="5"/>
  <c r="H27" i="5" s="1"/>
  <c r="F28" i="5" l="1"/>
  <c r="G28" i="5" s="1"/>
  <c r="H28" i="5" s="1"/>
  <c r="F29" i="5" l="1"/>
  <c r="G29" i="5" s="1"/>
  <c r="H29" i="5" s="1"/>
  <c r="F30" i="5" s="1"/>
  <c r="G30" i="5" l="1"/>
  <c r="H30" i="5" s="1"/>
  <c r="F31" i="5" l="1"/>
  <c r="G31" i="5" s="1"/>
  <c r="H31" i="5" s="1"/>
  <c r="F32" i="5" s="1"/>
  <c r="G32" i="5" l="1"/>
  <c r="H32" i="5" s="1"/>
  <c r="F33" i="5" l="1"/>
  <c r="G33" i="5" s="1"/>
  <c r="H33" i="5" s="1"/>
  <c r="F34" i="5" s="1"/>
  <c r="G34" i="5" l="1"/>
  <c r="H34" i="5"/>
  <c r="F35" i="5" l="1"/>
  <c r="G35" i="5" s="1"/>
  <c r="H35" i="5" s="1"/>
  <c r="F36" i="5" l="1"/>
  <c r="G36" i="5" s="1"/>
  <c r="H36" i="5" s="1"/>
  <c r="F37" i="5" l="1"/>
  <c r="G37" i="5" s="1"/>
  <c r="H37" i="5" s="1"/>
  <c r="F38" i="5" s="1"/>
  <c r="G38" i="5" l="1"/>
  <c r="H38" i="5" s="1"/>
  <c r="F39" i="5" l="1"/>
  <c r="G39" i="5" s="1"/>
  <c r="H39" i="5" s="1"/>
  <c r="F40" i="5" l="1"/>
  <c r="G40" i="5" s="1"/>
  <c r="H40" i="5" s="1"/>
  <c r="F41" i="5" l="1"/>
  <c r="G41" i="5" s="1"/>
  <c r="H41" i="5" s="1"/>
  <c r="F42" i="5" s="1"/>
  <c r="G42" i="5" l="1"/>
  <c r="H42" i="5"/>
  <c r="F43" i="5" l="1"/>
  <c r="G43" i="5" s="1"/>
  <c r="H43" i="5" s="1"/>
  <c r="F44" i="5" l="1"/>
  <c r="G44" i="5" s="1"/>
  <c r="H44" i="5" s="1"/>
  <c r="F45" i="5" l="1"/>
  <c r="G45" i="5"/>
  <c r="H45" i="5" s="1"/>
  <c r="F46" i="5" s="1"/>
  <c r="G46" i="5" l="1"/>
  <c r="H46" i="5" s="1"/>
  <c r="F47" i="5" l="1"/>
  <c r="G47" i="5"/>
  <c r="H47" i="5" s="1"/>
  <c r="F48" i="5" l="1"/>
  <c r="G48" i="5" s="1"/>
  <c r="H48" i="5" s="1"/>
  <c r="F49" i="5" l="1"/>
  <c r="G49" i="5" s="1"/>
  <c r="H49" i="5" s="1"/>
  <c r="F50" i="5" s="1"/>
  <c r="G50" i="5" l="1"/>
  <c r="H50" i="5"/>
  <c r="F51" i="5" s="1"/>
  <c r="G51" i="5" l="1"/>
  <c r="G52" i="5" s="1"/>
  <c r="D12" i="6" s="1"/>
  <c r="D14" i="6" s="1"/>
  <c r="D20" i="6" l="1"/>
  <c r="D16" i="6"/>
  <c r="D18" i="6" s="1"/>
  <c r="D22" i="6" s="1"/>
  <c r="H51" i="5"/>
</calcChain>
</file>

<file path=xl/sharedStrings.xml><?xml version="1.0" encoding="utf-8"?>
<sst xmlns="http://schemas.openxmlformats.org/spreadsheetml/2006/main" count="1644" uniqueCount="465">
  <si>
    <t>SAN DIEGO GAS &amp; ELECTRIC COMPANY</t>
  </si>
  <si>
    <t>Statement AV</t>
  </si>
  <si>
    <t>Cost of Capital and Fair Rate of Return</t>
  </si>
  <si>
    <t>($1,000)</t>
  </si>
  <si>
    <t>Line</t>
  </si>
  <si>
    <t>FERC Form 1</t>
  </si>
  <si>
    <t>No.</t>
  </si>
  <si>
    <t>Page; Line; Col.</t>
  </si>
  <si>
    <t>Amounts</t>
  </si>
  <si>
    <t>Reference</t>
  </si>
  <si>
    <t>Long-Term Debt Component - Denominator:</t>
  </si>
  <si>
    <t>Bonds (Acct 221)</t>
  </si>
  <si>
    <t>112-113; 18; c</t>
  </si>
  <si>
    <t>Less: Reacquired Bonds (Acct 222)</t>
  </si>
  <si>
    <t>112-113; 19; c</t>
  </si>
  <si>
    <t>Other Long-Term Debt (Acct 224)</t>
  </si>
  <si>
    <t>112-113; 21; c</t>
  </si>
  <si>
    <t>Unamortized Premium on Long-Term Debt (Acct 225)</t>
  </si>
  <si>
    <t>112-113; 22; c</t>
  </si>
  <si>
    <t>Less: Unamortized Discount on Long-Term Debt-Debit (Acct 226)</t>
  </si>
  <si>
    <t>112-113; 23; c</t>
  </si>
  <si>
    <t xml:space="preserve">     LTD = Long Term Debt</t>
  </si>
  <si>
    <t>Sum Lines 2 thru 6</t>
  </si>
  <si>
    <t>Long-Term Debt Component - Numerator:</t>
  </si>
  <si>
    <t>Interest on Long-Term Debt (Acct 427)</t>
  </si>
  <si>
    <t>114-117; 62; c</t>
  </si>
  <si>
    <t>Amort. of Debt Disc. and Expense (Acct 428)</t>
  </si>
  <si>
    <t>114-117; 63; c</t>
  </si>
  <si>
    <t>Amortization of Loss on Reacquired Debt (Acct 428.1)</t>
  </si>
  <si>
    <t>114-117; 64; c</t>
  </si>
  <si>
    <t>Less: Amort. of Premium on Debt-Credit (Acct 429)</t>
  </si>
  <si>
    <t>114-117; 65; c</t>
  </si>
  <si>
    <t>Less: Amortization of Gain on Reacquired Debt-Credit (Acct 429.1)</t>
  </si>
  <si>
    <t>114-117;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</si>
  <si>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</si>
  <si>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</si>
  <si>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</si>
  <si>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</si>
  <si>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</si>
  <si>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</si>
  <si>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112-113; 3; c</t>
  </si>
  <si>
    <t>d(pf) = Total Dividends Declared-Preferred Stocks (Acct 437)</t>
  </si>
  <si>
    <t>118-119; 29; c</t>
  </si>
  <si>
    <t xml:space="preserve">     Cost of Preferred Equity</t>
  </si>
  <si>
    <t>Line 21 / Line 20</t>
  </si>
  <si>
    <t>Common Equity Component:</t>
  </si>
  <si>
    <t>Proprietary Capital</t>
  </si>
  <si>
    <t>112-113; 16; c</t>
  </si>
  <si>
    <t>Less: Preferred Stock (Acct 204)</t>
  </si>
  <si>
    <t>Negative of Line 20 Above</t>
  </si>
  <si>
    <t>Less: Unappropriated Undistributed Subsidiary Earnings (Acct 216.1)</t>
  </si>
  <si>
    <t>112-113; 12; c</t>
  </si>
  <si>
    <t>Accumulated Other Comprehensive Income (Acct 219)</t>
  </si>
  <si>
    <t>112-113; 15; c</t>
  </si>
  <si>
    <t xml:space="preserve">     CS = Common Stock</t>
  </si>
  <si>
    <t>Return on Common Equity:</t>
  </si>
  <si>
    <t>(a)</t>
  </si>
  <si>
    <t>(b)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</si>
  <si>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</si>
  <si>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</si>
  <si>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</si>
  <si>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</si>
  <si>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</si>
  <si>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</si>
  <si>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</si>
  <si>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</si>
  <si>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</si>
  <si>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</si>
  <si>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</si>
  <si>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</si>
  <si>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</si>
  <si>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</si>
  <si>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</si>
  <si>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 xml:space="preserve">     Total Capital</t>
  </si>
  <si>
    <r>
      <t>CAISO Participation ROE Adder:</t>
    </r>
    <r>
      <rPr>
        <sz val="12"/>
        <rFont val="Times New Roman"/>
        <family val="1"/>
      </rPr>
      <t xml:space="preserve"> </t>
    </r>
  </si>
  <si>
    <t>Shall be Zero for ROE Adder</t>
  </si>
  <si>
    <t>Cost of Common Equity Component (CAISO Participation ROE Adder):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</si>
  <si>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</si>
  <si>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</si>
  <si>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</si>
  <si>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</si>
  <si>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</si>
  <si>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</si>
  <si>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</si>
  <si>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</si>
  <si>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Line 7 + Line 8; Col. d</t>
  </si>
  <si>
    <t>Col. c = Line 14 Above</t>
  </si>
  <si>
    <t>Sum Lines 19 thru 21</t>
  </si>
  <si>
    <t>Line 21; Col. d</t>
  </si>
  <si>
    <t>The Incentive Return on Common Equity will be tracked and shown separately for each project. As a result, lines 1 through 24 will be repeated for each project.</t>
  </si>
  <si>
    <t xml:space="preserve"> 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</si>
  <si>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</si>
  <si>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</si>
  <si>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</si>
  <si>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</si>
  <si>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 xml:space="preserve">     B = Transmission Total Federal Tax Adjustments</t>
  </si>
  <si>
    <t>Negative of Statement AR; Line 9</t>
  </si>
  <si>
    <t xml:space="preserve">     C = Equity AFUDC Component of Transmission Depreciation Expense</t>
  </si>
  <si>
    <t xml:space="preserve">     D = Transmission Rate Base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</si>
  <si>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</si>
  <si>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</si>
  <si>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</si>
  <si>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</si>
  <si>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</si>
  <si>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</si>
  <si>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</si>
  <si>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</si>
  <si>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Transmission Total State Tax Adjustments</t>
  </si>
  <si>
    <t>Negative of Statement AT; Line 9</t>
  </si>
  <si>
    <t>Line 8 Above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</si>
  <si>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</si>
  <si>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</si>
  <si>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</si>
  <si>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</si>
  <si>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</si>
  <si>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</si>
  <si>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(((A) + (C / D) + Federal Income Tax) * (ST)) - (B / D)</t>
  </si>
  <si>
    <t>State Income Tax Expense</t>
  </si>
  <si>
    <t xml:space="preserve">                                                                     (1 - ST)</t>
  </si>
  <si>
    <t>Line 12 + Line 25</t>
  </si>
  <si>
    <t>Line 30 + Line 31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</si>
  <si>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</si>
  <si>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</si>
  <si>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Line 46 Above</t>
  </si>
  <si>
    <t>C. Total Federal &amp; State Income Tax Rate:</t>
  </si>
  <si>
    <t>Page 2; Line 11</t>
  </si>
  <si>
    <t>Shall be Zero for Incentive ROE Projects</t>
  </si>
  <si>
    <t xml:space="preserve">     D = Total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</si>
  <si>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</si>
  <si>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</si>
  <si>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</si>
  <si>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</si>
  <si>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>Page 3; Line 23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</si>
  <si>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</si>
  <si>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</si>
  <si>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>D. Total Weighted Cost of Common Equity - CAISO Participation ROE Adder:</t>
  </si>
  <si>
    <t>Page 2; Line 22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</si>
  <si>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</si>
  <si>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 xml:space="preserve"> Statement AV</t>
  </si>
  <si>
    <t>LTD = Long Term Debt</t>
  </si>
  <si>
    <t>i = LTD interest</t>
  </si>
  <si>
    <t>Cost of Preferred Equity</t>
  </si>
  <si>
    <t>CS = Common Stock</t>
  </si>
  <si>
    <t>Sum Lines 25 thru 28</t>
  </si>
  <si>
    <t>TO5 Offer of Settlement; Section II.A.1.5.1</t>
  </si>
  <si>
    <t>Col. c = Line 32 Above</t>
  </si>
  <si>
    <t>Total Capital</t>
  </si>
  <si>
    <t>Sum Lines 37 thru 39</t>
  </si>
  <si>
    <t>Cost of Equity Component (Preferred &amp; Common):</t>
  </si>
  <si>
    <t>Line 38 + Line 39; Col. d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</si>
  <si>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</si>
  <si>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Col. c = Line 45 Above</t>
  </si>
  <si>
    <t>Sum Lines 50 thru 52</t>
  </si>
  <si>
    <t>Incentive Cost of Equity Component (Preferred &amp; Common):</t>
  </si>
  <si>
    <t>Line 52; Col. d</t>
  </si>
  <si>
    <t>Order No. 679, 116 FERC ¶ 61,057 at P 326</t>
  </si>
  <si>
    <t>SAN DIEGO GAS AND ELECTRIC COMPANY</t>
  </si>
  <si>
    <t>a. Federal Income Tax Component:</t>
  </si>
  <si>
    <t>Page 1; Line 42</t>
  </si>
  <si>
    <t xml:space="preserve">     B = Trans. Amount of Other Federal Tax Adjustments</t>
  </si>
  <si>
    <t>AV-1A; Line17</t>
  </si>
  <si>
    <t xml:space="preserve">     FT = Federal Income Tax Rate</t>
  </si>
  <si>
    <t xml:space="preserve">                                                               (1 - ST)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</si>
  <si>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</si>
  <si>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</si>
  <si>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</si>
  <si>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28 + Line 30</t>
  </si>
  <si>
    <t>Page 1; Line 55</t>
  </si>
  <si>
    <t>Line 40 Above</t>
  </si>
  <si>
    <t>Line 42 Above</t>
  </si>
  <si>
    <t>Line 43 Above</t>
  </si>
  <si>
    <t>Line 46 + Line 59</t>
  </si>
  <si>
    <t>Page 1; Line 53</t>
  </si>
  <si>
    <t>Line 62 + Line 64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</si>
  <si>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</si>
  <si>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D. Total Incentive Weighted Cost of Capital:</t>
  </si>
  <si>
    <t>Page 2; Line 9</t>
  </si>
  <si>
    <t>Page 3; Line 44</t>
  </si>
  <si>
    <t>Page 3; Line 57</t>
  </si>
  <si>
    <t>The Incentive Cost of Capital Rate calculation will be tracked and shown separately for each project. As a result, lines 1 through 66 will be repeated for each project.</t>
  </si>
  <si>
    <t>Source: https://www.ferc.gov/interest-calculation-rates-and-methodology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</si>
  <si>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</si>
  <si>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</si>
  <si>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</si>
  <si>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</si>
  <si>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</si>
  <si>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</si>
  <si>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</si>
  <si>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</si>
  <si>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</si>
  <si>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</si>
  <si>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</si>
  <si>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</si>
  <si>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</si>
  <si>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</si>
  <si>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</si>
  <si>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</si>
  <si>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</si>
  <si>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</si>
  <si>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</si>
  <si>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</si>
  <si>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</si>
  <si>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</si>
  <si>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</si>
  <si>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</si>
  <si>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</si>
  <si>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</si>
  <si>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</si>
  <si>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</si>
  <si>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</si>
  <si>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</si>
  <si>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</si>
  <si>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</si>
  <si>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</si>
  <si>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</si>
  <si>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</si>
  <si>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</si>
  <si>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</si>
  <si>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</si>
  <si>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Posted FERC Interest rates</t>
  </si>
  <si>
    <t>Estimated FERC Interest rates</t>
  </si>
  <si>
    <t>San Diego Gas &amp; Electric Company</t>
  </si>
  <si>
    <t>Description</t>
  </si>
  <si>
    <t>Total BTRR Adjustment - Before Interest</t>
  </si>
  <si>
    <t>Page 2.1; Line 23</t>
  </si>
  <si>
    <t>Interest Expense</t>
  </si>
  <si>
    <t>Page 3; Col. 5; Line 44</t>
  </si>
  <si>
    <t>Total BTRR Adjustment Excluding FF&amp;U</t>
  </si>
  <si>
    <t>Line 2 + Line 4</t>
  </si>
  <si>
    <t>Transmission Related Municipal Franchise Fees Expenses</t>
  </si>
  <si>
    <t>Line 6 x 1.0207%</t>
  </si>
  <si>
    <t>Total BTRR Adjustment Including Franchise Fees Expense (WHOLESALE)</t>
  </si>
  <si>
    <t>Line 6 + Line 8</t>
  </si>
  <si>
    <t>Transmission Related Uncollectible Expense</t>
  </si>
  <si>
    <t>Line 6 x 0.205</t>
  </si>
  <si>
    <t>Total BTRR Adjustment Including FF&amp;U (RETAIL)</t>
  </si>
  <si>
    <t>Line 10 + Line 12</t>
  </si>
  <si>
    <t>TO6 Cycle 1 FERC CAISO Adder Refund</t>
  </si>
  <si>
    <t>Derivation of Other BTRR Adjustment Applicable to TO6 Cycle 1</t>
  </si>
  <si>
    <t>BTRR Adjustment due to TO6 Cycle 1 FERC CAISO Adder Refund Calculation:</t>
  </si>
  <si>
    <t>TO6 Cycle 1 FERC CAISO Adder Refund Adjustment</t>
  </si>
  <si>
    <t>Derivation of Interest Expense on Other BTRR Adjustment Applicable to TO6 Cycle 1</t>
  </si>
  <si>
    <t>Source: As Filed TO6 Cycle 1; True-Up Stmt AV; ER25-270</t>
  </si>
  <si>
    <t>Base Return on Common Equity:</t>
  </si>
  <si>
    <t>√</t>
  </si>
  <si>
    <t>189 FERC ¶ 61,248 at Page 17</t>
  </si>
  <si>
    <t>AV-1A; Line 49</t>
  </si>
  <si>
    <t>Pg3.3 Rev Statement BK-1; Page 3; Line 27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</si>
  <si>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</si>
  <si>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</si>
  <si>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For the Base Period &amp; True-Up Period Ending December 31, 2023</t>
  </si>
  <si>
    <t>A. Revenues:</t>
  </si>
  <si>
    <t>Transmission Operation &amp; Maintenance Expense</t>
  </si>
  <si>
    <t>Statement AH; Line 5</t>
  </si>
  <si>
    <t>Transmission Related A&amp;G Expense</t>
  </si>
  <si>
    <t>Statement AH; Line 20</t>
  </si>
  <si>
    <t>CPUC Intervenor Funding Expense - Transmission</t>
  </si>
  <si>
    <t>Negative of Statement AH; Line 10</t>
  </si>
  <si>
    <t xml:space="preserve">     Total O&amp;M Expenses</t>
  </si>
  <si>
    <t>Sum Lines 1 thru 5</t>
  </si>
  <si>
    <t>Transmission, General, Common Plant Depn. Exp., and Electric Misc. Intangible Plant Amort. Exp.</t>
  </si>
  <si>
    <t>Statement AJ; Line 17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</si>
  <si>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</si>
  <si>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Statement AJ; Line 23</t>
  </si>
  <si>
    <t>Transmission Related Property Taxes Expense</t>
  </si>
  <si>
    <t>Statement AK; Line 5</t>
  </si>
  <si>
    <t>Transmission Related Payroll Taxes Expense</t>
  </si>
  <si>
    <t>Statement AK; Line 12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</si>
  <si>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</si>
  <si>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</si>
  <si>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</si>
  <si>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Transmission Rate Base</t>
  </si>
  <si>
    <t>Page 3; Line 27</t>
  </si>
  <si>
    <t xml:space="preserve">     Return and Associated Income Taxes - Base ROE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</si>
  <si>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</si>
  <si>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</si>
  <si>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Page 3; Line 27 - Line 10</t>
  </si>
  <si>
    <t xml:space="preserve">     Return and Associated Income Taxes - CAISO Participation ROE Adder</t>
  </si>
  <si>
    <t>Line 21 x Line 22</t>
  </si>
  <si>
    <t>Total of Federal Income Tax Deductions, Other Than Interest</t>
  </si>
  <si>
    <t>Statement AQ; Line 3</t>
  </si>
  <si>
    <t>Transmission Related Revenue Credits</t>
  </si>
  <si>
    <t>Statement AU; Line 13</t>
  </si>
  <si>
    <t>Transmission Related Regulatory Debits/Credits</t>
  </si>
  <si>
    <t>Statement Misc; Line 1</t>
  </si>
  <si>
    <t>(Gains)/Losses from Sale of Plant Held for Future Use</t>
  </si>
  <si>
    <t>Statement AU; Line 15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</si>
  <si>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</si>
  <si>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 + Line 19+ Line 23 + (Sum Lines 25 thru 28)</t>
  </si>
  <si>
    <t>Blank lines that show up in the Formula Rate Spreadsheet will not be populated with any numbers absent a Section 205 filing to approve the blank lines.</t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</si>
  <si>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</si>
  <si>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</si>
  <si>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t>Statement AJ; Line 19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</si>
  <si>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</si>
  <si>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Total Incentive ROE Project Transmission Rate Base</t>
  </si>
  <si>
    <t>Page 3; Line 32</t>
  </si>
  <si>
    <t xml:space="preserve">     Incentive ROE Project Return and Associated Income Taxes - Base ROE</t>
  </si>
  <si>
    <t>Line 3 x Line 4</t>
  </si>
  <si>
    <t>Line 7 x Line 8</t>
  </si>
  <si>
    <t xml:space="preserve">     Total Incentive ROE Project Transmission Revenue</t>
  </si>
  <si>
    <t>Line 1 + Line 5 +Line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</si>
  <si>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</si>
  <si>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</si>
  <si>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Statement AJ; Line 21</t>
  </si>
  <si>
    <t>Total Incentive Transmission Plant Abandoned Project Cost Rate Base</t>
  </si>
  <si>
    <t>Page 3; Line 37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</si>
  <si>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- Base ROE</t>
    </r>
  </si>
  <si>
    <t xml:space="preserve">     Incentive Trans. Plant Aband. Proj. Return &amp; Assoc. Inc. Taxes - Base ROE</t>
  </si>
  <si>
    <t>Line 16 x Line 17</t>
  </si>
  <si>
    <t>Shall be Zero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</si>
  <si>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</si>
  <si>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</si>
  <si>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</si>
  <si>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</si>
  <si>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</si>
  <si>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</si>
  <si>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>Page 3; Line 39</t>
  </si>
  <si>
    <t xml:space="preserve">     Incentive CWIP Return and Associated Income Taxes - Base ROE</t>
  </si>
  <si>
    <t>Line 27 x Line 28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</si>
  <si>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</si>
  <si>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</si>
  <si>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</si>
  <si>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</si>
  <si>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</si>
  <si>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</si>
  <si>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</si>
  <si>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</si>
  <si>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</si>
  <si>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The revenues attributed to Transmission Plant Abandoned Projects and Transmission Construction  Work in Progress (CWIP) incentives are derived using the regular Cost of Capital Rate.</t>
  </si>
  <si>
    <t>Total Prior Year Revenues (PYRR) or Base Period Revenue is for 12 months ending the applicable cycle base period.</t>
  </si>
  <si>
    <t>A. Transmission Rate Base:</t>
  </si>
  <si>
    <t>Net Transmission Plant:</t>
  </si>
  <si>
    <t>Transmission Plant</t>
  </si>
  <si>
    <t>Page 4; Line 16</t>
  </si>
  <si>
    <t>Transmission Related Electric Miscellaneous Intangible Plant</t>
  </si>
  <si>
    <t>Page 4; Line 17</t>
  </si>
  <si>
    <t>Transmission Related General Plant</t>
  </si>
  <si>
    <t>Page 4; Line 18</t>
  </si>
  <si>
    <t>Transmission Related Common Plant</t>
  </si>
  <si>
    <t>Page 4;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</si>
  <si>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</si>
  <si>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</si>
  <si>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</si>
  <si>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</si>
  <si>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</si>
  <si>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</si>
  <si>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Misc; Line 3</t>
  </si>
  <si>
    <t xml:space="preserve">     Total Rate Base Additions</t>
  </si>
  <si>
    <t>Line 9 + Line 10</t>
  </si>
  <si>
    <t>Rate Base Reductions:</t>
  </si>
  <si>
    <r>
      <t xml:space="preserve">Transmission Related Accum. Def. Inc. Taxes </t>
    </r>
    <r>
      <rPr>
        <b/>
        <vertAlign val="superscript"/>
        <sz val="12"/>
        <rFont val="Times New Roman"/>
        <family val="1"/>
      </rPr>
      <t>1</t>
    </r>
  </si>
  <si>
    <t>Statement AF; Line 7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</si>
  <si>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</si>
  <si>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</si>
  <si>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</si>
  <si>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</si>
  <si>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</si>
  <si>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</si>
  <si>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Statement AL; Line 5</t>
  </si>
  <si>
    <t>Transmission Related Prepayments</t>
  </si>
  <si>
    <t>Statement AL; Line 9</t>
  </si>
  <si>
    <t>Transmission Related Cash Working Capital</t>
  </si>
  <si>
    <t>Statement AL; Line 19</t>
  </si>
  <si>
    <t xml:space="preserve">     Total Working Capital</t>
  </si>
  <si>
    <t>Other Regulatory Assets/Liabilities</t>
  </si>
  <si>
    <t>Statement Misc; Line 5</t>
  </si>
  <si>
    <t>Unfunded Reserves</t>
  </si>
  <si>
    <t>Statement Misc; Line 7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</si>
  <si>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</si>
  <si>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</si>
  <si>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</si>
  <si>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Net Incentive Transmission Plant</t>
  </si>
  <si>
    <t>Page 4; Line 25</t>
  </si>
  <si>
    <t xml:space="preserve">Incentive Transmission Plant Accum. Def. Income Taxes </t>
  </si>
  <si>
    <t>Statement AF; Line 9</t>
  </si>
  <si>
    <t xml:space="preserve">     Total Incentive ROE Project Transmission Rate Base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</si>
  <si>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2</t>
    </r>
  </si>
  <si>
    <t>Incentive Transmission Plant Abandoned Project Cost</t>
  </si>
  <si>
    <t>Statement Misc; Line 9</t>
  </si>
  <si>
    <t>Incentive Transmission Plant Abandoned Project Cost Accum. Def. Inc. Taxes</t>
  </si>
  <si>
    <t>Statement AF; Line 13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</si>
  <si>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</si>
  <si>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</si>
  <si>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</si>
  <si>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Statement AM; Line 1</t>
  </si>
  <si>
    <t xml:space="preserve">Represents Transmission Related Net ADIT (Liab)/Asset and Net (Excess)/Deficient ADIT. </t>
  </si>
  <si>
    <t>A. Transmission Plant:</t>
  </si>
  <si>
    <t>Gross Transmission Plant:</t>
  </si>
  <si>
    <t>Statement AD; Line 11</t>
  </si>
  <si>
    <t>Transmission Related Electric Misc. Intangible Plant</t>
  </si>
  <si>
    <t>Statement AD; Line 27</t>
  </si>
  <si>
    <t>Statement AD; Line 29</t>
  </si>
  <si>
    <t>Statement AD; Line 31</t>
  </si>
  <si>
    <t xml:space="preserve">     Total Gross Transmission Plant</t>
  </si>
  <si>
    <t>Transmission Related Depreciation Reserve:</t>
  </si>
  <si>
    <t xml:space="preserve">Transmission Plant Depreciation Reserve </t>
  </si>
  <si>
    <t>Statement AE; Line 1</t>
  </si>
  <si>
    <t>Transmission Related Electric Misc. Intangible Plant Amortization Reserve</t>
  </si>
  <si>
    <t>Statement AE; Line 11</t>
  </si>
  <si>
    <t>Transmission Related General Plant Depr Reserve</t>
  </si>
  <si>
    <t>Statement AE; Line 13</t>
  </si>
  <si>
    <t>Transmission Related Common Plant Depr Reserve</t>
  </si>
  <si>
    <t>Statement AE; Line 15</t>
  </si>
  <si>
    <t xml:space="preserve">     Total Transmission Related Depreciation Reserve</t>
  </si>
  <si>
    <t>Sum Lines 9 thru 12</t>
  </si>
  <si>
    <t>Line 2 - Line 9</t>
  </si>
  <si>
    <t>Line 3 - Line 10</t>
  </si>
  <si>
    <t>Line 4 - Line 11</t>
  </si>
  <si>
    <t>Line 5 - Line 12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</si>
  <si>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</si>
  <si>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</si>
  <si>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</si>
  <si>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Statement AD; Line 13</t>
  </si>
  <si>
    <t>Incentive Transmission Plant Depreciation Reserve</t>
  </si>
  <si>
    <t>Statement AE; Line 19</t>
  </si>
  <si>
    <t xml:space="preserve">     Total Net Incentive Transmission Plant</t>
  </si>
  <si>
    <t>Line 23 - Line 24</t>
  </si>
  <si>
    <t>The Incentive ROE Transmission plant and depreciation reserve will be tracked and shown for each incentive project and lines 23 through 25 will be repeated for each project.</t>
  </si>
  <si>
    <t>Pg6 Rev Statement AH; Line 10</t>
  </si>
  <si>
    <t>Pg6 Rev Statement AH; Line 33</t>
  </si>
  <si>
    <t>Negative of Statement AH; Line 16</t>
  </si>
  <si>
    <t>Statement AK; Line 13</t>
  </si>
  <si>
    <t>Statement AK; Line 20</t>
  </si>
  <si>
    <t>Pg5.3 Rev Stmt AV; Line 66</t>
  </si>
  <si>
    <t>Line 15 + Line 19 + Line 23 + (Sum Lines 25 thru 28)</t>
  </si>
  <si>
    <t>Statement AV; Page 4; Line 32</t>
  </si>
  <si>
    <t>Statement AV; Page 4; Line 66</t>
  </si>
  <si>
    <t>Line 1 + Line 5 + Line 9</t>
  </si>
  <si>
    <t>Statement AV; Page 3; Line 32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</si>
  <si>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</si>
  <si>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Pg5 Rev Statement AF; Line 7</t>
  </si>
  <si>
    <t>Pg7 Rev Statement AL; Line 19</t>
  </si>
  <si>
    <t>Line 2 Minus Line 9</t>
  </si>
  <si>
    <t>Line 3 Minus Line 10</t>
  </si>
  <si>
    <t>Line 4 Minus Line 11</t>
  </si>
  <si>
    <t>Line 5 Minus Line 12</t>
  </si>
  <si>
    <t>Line 23 Minus Line 24</t>
  </si>
  <si>
    <t>A</t>
  </si>
  <si>
    <t>B</t>
  </si>
  <si>
    <t>C = A - B</t>
  </si>
  <si>
    <t>Difference</t>
  </si>
  <si>
    <t xml:space="preserve">Amounts  </t>
  </si>
  <si>
    <t xml:space="preserve">Amounts </t>
  </si>
  <si>
    <t>Incr (Decr)</t>
  </si>
  <si>
    <t>Statement AH; Line 9</t>
  </si>
  <si>
    <t>Statement AH; Line 31</t>
  </si>
  <si>
    <r>
      <t xml:space="preserve">Transmission Plant Abandoned Project Cost Amortization Expense </t>
    </r>
    <r>
      <rPr>
        <vertAlign val="superscript"/>
        <sz val="12"/>
        <rFont val="Times New Roman"/>
        <family val="1"/>
      </rPr>
      <t>2</t>
    </r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</si>
  <si>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</si>
  <si>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</si>
  <si>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</si>
  <si>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r>
      <t xml:space="preserve">Transmission Related Accum. Def. Inc. Taxes </t>
    </r>
    <r>
      <rPr>
        <vertAlign val="superscript"/>
        <sz val="12"/>
        <rFont val="Times New Roman"/>
        <family val="1"/>
      </rPr>
      <t>2</t>
    </r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</si>
  <si>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</si>
  <si>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3</t>
    </r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</si>
  <si>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</si>
  <si>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Base Period &amp; True-Up Period 12 - Months Ending December 31, 2023</t>
  </si>
  <si>
    <t>Pg6 True-Up Stmt AV; Page 3; Line 32</t>
  </si>
  <si>
    <t>Pg6 True-Up Stmt AV; Page 3; Line 66</t>
  </si>
  <si>
    <t>Items in BOLD have changed due to clearing the ROE Adder to zero for the ER25-270 TO6 Cycle 1 filing.</t>
  </si>
  <si>
    <t>Pg6 True-up Stmt AV; Page 4; Line 32</t>
  </si>
  <si>
    <t>Pg6 True-Up Stmt AV; Page 4; Line 66</t>
  </si>
  <si>
    <t>Pg5 Rev Stmt AV; Page 3; Line 32</t>
  </si>
  <si>
    <r>
      <t xml:space="preserve">As Filed TO6 C1 </t>
    </r>
    <r>
      <rPr>
        <b/>
        <vertAlign val="superscript"/>
        <sz val="12"/>
        <rFont val="Times New Roman"/>
        <family val="1"/>
      </rPr>
      <t>1</t>
    </r>
  </si>
  <si>
    <t xml:space="preserve">Revised TO6 C1 </t>
  </si>
  <si>
    <t>Amounts for TO6 C1 are as filed in docket ER25-270.</t>
  </si>
  <si>
    <t>Source: As Filed TO6 Cycle 1; TO5 True-Up BK-1 Tab; ER25-270 (Includes ADIT amount from the "TO5 Stmt AF Proration" from TO6 Cycle 1 FRS)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</si>
</sst>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"/>
    <numFmt numFmtId="167" formatCode="0.0000%"/>
    <numFmt numFmtId="168" formatCode="0.000%"/>
    <numFmt numFmtId="169" formatCode="00000"/>
    <numFmt numFmtId="170" formatCode="0.0"/>
    <numFmt numFmtId="171" formatCode="_(&quot;$&quot;* #,##0,_);_(&quot;$&quot;* \(#,##0,\);_(&quot;$&quot;* &quot;-&quot;??_);_(@_)"/>
    <numFmt numFmtId="172" formatCode="&quot;$&quot;#,##0,_);[Red]\(&quot;$&quot;#,##0,\)"/>
    <numFmt numFmtId="173" formatCode="0.000000000%"/>
    <numFmt numFmtId="174" formatCode="#,##0.0_);\(#,##0.0\)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trike/>
      <sz val="12"/>
      <name val="Times New Roman"/>
      <family val="1"/>
    </font>
    <font>
      <sz val="12"/>
      <color rgb="FFFF0000"/>
      <name val="Times New Roman"/>
      <family val="1"/>
    </font>
    <font>
      <b/>
      <vertAlign val="superscript"/>
      <sz val="12"/>
      <name val="Times New Roman"/>
      <family val="1"/>
    </font>
    <font>
      <u/>
      <vertAlign val="subscript"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trike/>
      <sz val="12"/>
      <color rgb="FFFF0000"/>
      <name val="Times New Roman"/>
      <family val="1"/>
    </font>
    <font>
      <b/>
      <sz val="11"/>
      <color rgb="FFFF0000"/>
      <name val="Aptos Narrow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name val="Aptos Narrow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name val="Arial"/>
      <family val="2"/>
    </font>
    <font>
      <b/>
      <vertAlign val="superscript"/>
      <sz val="1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2"/>
      <name val="Calibri"/>
      <family val="2"/>
    </font>
    <font>
      <b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trike/>
      <sz val="12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2"/>
      <name val="Times New Roman"/>
      <family val="1"/>
    </font>
    <font>
      <b/>
      <i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  <xf numFmtId="44" fontId="15" fillId="0" borderId="0" applyFont="0" applyFill="0" applyBorder="0" applyAlignment="0" applyProtection="0"/>
  </cellStyleXfs>
  <cellXfs count="3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2" fillId="3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165" fontId="2" fillId="3" borderId="0" xfId="0" applyNumberFormat="1" applyFont="1" applyFill="1" applyAlignment="1" applyProtection="1">
      <alignment vertical="center"/>
      <protection locked="0"/>
    </xf>
    <xf numFmtId="165" fontId="2" fillId="3" borderId="1" xfId="0" applyNumberFormat="1" applyFont="1" applyFill="1" applyBorder="1" applyAlignment="1" applyProtection="1">
      <alignment vertical="center"/>
      <protection locked="0"/>
    </xf>
    <xf numFmtId="164" fontId="2" fillId="0" borderId="2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2" fillId="0" borderId="2" xfId="0" applyNumberFormat="1" applyFont="1" applyBorder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10" fontId="2" fillId="0" borderId="3" xfId="0" applyNumberFormat="1" applyFont="1" applyBorder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10" fontId="2" fillId="3" borderId="3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10" fontId="2" fillId="2" borderId="0" xfId="0" applyNumberFormat="1" applyFont="1" applyFill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10" fontId="2" fillId="2" borderId="0" xfId="0" applyNumberFormat="1" applyFont="1" applyFill="1" applyAlignment="1">
      <alignment vertical="center"/>
    </xf>
    <xf numFmtId="10" fontId="2" fillId="0" borderId="5" xfId="0" applyNumberFormat="1" applyFont="1" applyBorder="1" applyAlignment="1">
      <alignment horizontal="right" vertical="center"/>
    </xf>
    <xf numFmtId="10" fontId="2" fillId="4" borderId="0" xfId="0" applyNumberFormat="1" applyFont="1" applyFill="1" applyAlignment="1">
      <alignment horizontal="right" vertical="center"/>
    </xf>
    <xf numFmtId="10" fontId="2" fillId="2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5" fontId="2" fillId="0" borderId="0" xfId="0" applyNumberFormat="1" applyFont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5" fontId="2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10" fontId="2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67" fontId="2" fillId="0" borderId="1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167" fontId="2" fillId="2" borderId="0" xfId="0" applyNumberFormat="1" applyFont="1" applyFill="1" applyAlignment="1">
      <alignment horizontal="right" vertical="center"/>
    </xf>
    <xf numFmtId="9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167" fontId="2" fillId="0" borderId="3" xfId="0" applyNumberFormat="1" applyFont="1" applyBorder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9" fontId="2" fillId="2" borderId="1" xfId="0" applyNumberFormat="1" applyFont="1" applyFill="1" applyBorder="1" applyAlignment="1">
      <alignment horizontal="right" vertical="center"/>
    </xf>
    <xf numFmtId="10" fontId="2" fillId="2" borderId="1" xfId="0" applyNumberFormat="1" applyFont="1" applyFill="1" applyBorder="1" applyAlignment="1">
      <alignment horizontal="right" vertical="center"/>
    </xf>
    <xf numFmtId="164" fontId="2" fillId="0" borderId="0" xfId="2" applyNumberFormat="1" applyFont="1" applyAlignment="1">
      <alignment horizontal="right" vertical="center"/>
    </xf>
    <xf numFmtId="167" fontId="2" fillId="0" borderId="5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9" fontId="2" fillId="0" borderId="0" xfId="0" applyNumberFormat="1" applyFont="1" applyAlignment="1">
      <alignment horizontal="right" vertical="center"/>
    </xf>
    <xf numFmtId="10" fontId="2" fillId="3" borderId="3" xfId="3" applyNumberFormat="1" applyFont="1" applyFill="1" applyBorder="1" applyAlignment="1">
      <alignment vertical="center"/>
    </xf>
    <xf numFmtId="164" fontId="2" fillId="0" borderId="0" xfId="2" applyNumberFormat="1" applyFont="1" applyFill="1" applyAlignment="1">
      <alignment vertical="center"/>
    </xf>
    <xf numFmtId="10" fontId="2" fillId="0" borderId="0" xfId="3" applyNumberFormat="1" applyFont="1" applyFill="1" applyAlignment="1">
      <alignment horizontal="right" vertical="center"/>
    </xf>
    <xf numFmtId="10" fontId="2" fillId="0" borderId="0" xfId="3" applyNumberFormat="1" applyFont="1" applyAlignment="1">
      <alignment horizontal="right" vertical="center"/>
    </xf>
    <xf numFmtId="165" fontId="2" fillId="0" borderId="0" xfId="1" applyNumberFormat="1" applyFont="1" applyFill="1" applyAlignment="1">
      <alignment vertical="center"/>
    </xf>
    <xf numFmtId="10" fontId="2" fillId="0" borderId="1" xfId="3" applyNumberFormat="1" applyFont="1" applyFill="1" applyBorder="1" applyAlignment="1">
      <alignment horizontal="right" vertical="center"/>
    </xf>
    <xf numFmtId="10" fontId="2" fillId="0" borderId="1" xfId="3" applyNumberFormat="1" applyFont="1" applyBorder="1" applyAlignment="1">
      <alignment horizontal="right" vertical="center"/>
    </xf>
    <xf numFmtId="10" fontId="2" fillId="0" borderId="0" xfId="3" applyNumberFormat="1" applyFont="1" applyBorder="1" applyAlignment="1">
      <alignment horizontal="right" vertical="center"/>
    </xf>
    <xf numFmtId="10" fontId="2" fillId="0" borderId="3" xfId="3" applyNumberFormat="1" applyFont="1" applyFill="1" applyBorder="1" applyAlignment="1">
      <alignment horizontal="right" vertical="center"/>
    </xf>
    <xf numFmtId="10" fontId="2" fillId="0" borderId="3" xfId="3" applyNumberFormat="1" applyFont="1" applyBorder="1" applyAlignment="1">
      <alignment horizontal="right" vertical="center"/>
    </xf>
    <xf numFmtId="10" fontId="2" fillId="0" borderId="5" xfId="3" applyNumberFormat="1" applyFont="1" applyBorder="1" applyAlignment="1">
      <alignment horizontal="right" vertical="center"/>
    </xf>
    <xf numFmtId="10" fontId="2" fillId="2" borderId="3" xfId="3" applyNumberFormat="1" applyFont="1" applyFill="1" applyBorder="1" applyAlignment="1">
      <alignment horizontal="right" vertical="center"/>
    </xf>
    <xf numFmtId="10" fontId="2" fillId="0" borderId="0" xfId="3" applyNumberFormat="1" applyFont="1" applyFill="1" applyBorder="1" applyAlignment="1">
      <alignment horizontal="right" vertical="center"/>
    </xf>
    <xf numFmtId="170" fontId="3" fillId="0" borderId="0" xfId="0" applyNumberFormat="1" applyFont="1" applyAlignment="1">
      <alignment horizontal="center" vertical="center"/>
    </xf>
    <xf numFmtId="9" fontId="2" fillId="3" borderId="1" xfId="0" applyNumberFormat="1" applyFont="1" applyFill="1" applyBorder="1" applyAlignment="1">
      <alignment horizontal="right" vertical="center"/>
    </xf>
    <xf numFmtId="44" fontId="2" fillId="0" borderId="0" xfId="2" applyFont="1" applyFill="1" applyAlignment="1">
      <alignment horizontal="right" vertical="center"/>
    </xf>
    <xf numFmtId="10" fontId="2" fillId="2" borderId="0" xfId="3" applyNumberFormat="1" applyFont="1" applyFill="1" applyAlignment="1">
      <alignment horizontal="right" vertical="center"/>
    </xf>
    <xf numFmtId="164" fontId="2" fillId="4" borderId="0" xfId="2" applyNumberFormat="1" applyFont="1" applyFill="1" applyAlignment="1">
      <alignment horizontal="right" vertical="center"/>
    </xf>
    <xf numFmtId="164" fontId="2" fillId="2" borderId="0" xfId="2" applyNumberFormat="1" applyFont="1" applyFill="1" applyAlignment="1">
      <alignment horizontal="right" vertical="center"/>
    </xf>
    <xf numFmtId="10" fontId="2" fillId="0" borderId="0" xfId="3" applyNumberFormat="1" applyFont="1" applyAlignment="1">
      <alignment vertical="center"/>
    </xf>
    <xf numFmtId="0" fontId="2" fillId="3" borderId="1" xfId="3" applyNumberFormat="1" applyFont="1" applyFill="1" applyBorder="1" applyAlignment="1">
      <alignment horizontal="right" vertical="center"/>
    </xf>
    <xf numFmtId="167" fontId="2" fillId="0" borderId="1" xfId="3" applyNumberFormat="1" applyFont="1" applyBorder="1" applyAlignment="1">
      <alignment horizontal="right" vertical="center"/>
    </xf>
    <xf numFmtId="167" fontId="2" fillId="0" borderId="0" xfId="3" applyNumberFormat="1" applyFont="1" applyAlignment="1">
      <alignment horizontal="right" vertical="center"/>
    </xf>
    <xf numFmtId="164" fontId="2" fillId="2" borderId="0" xfId="2" applyNumberFormat="1" applyFont="1" applyFill="1" applyAlignment="1">
      <alignment horizontal="center" vertical="center"/>
    </xf>
    <xf numFmtId="164" fontId="2" fillId="0" borderId="0" xfId="2" applyNumberFormat="1" applyFont="1" applyFill="1" applyAlignment="1">
      <alignment horizontal="center" vertical="center"/>
    </xf>
    <xf numFmtId="164" fontId="2" fillId="0" borderId="0" xfId="2" applyNumberFormat="1" applyFont="1" applyFill="1" applyAlignment="1">
      <alignment horizontal="right" vertical="center"/>
    </xf>
    <xf numFmtId="167" fontId="2" fillId="2" borderId="0" xfId="3" applyNumberFormat="1" applyFont="1" applyFill="1" applyAlignment="1">
      <alignment horizontal="right" vertical="center"/>
    </xf>
    <xf numFmtId="167" fontId="2" fillId="0" borderId="0" xfId="3" applyNumberFormat="1" applyFont="1" applyFill="1" applyAlignment="1">
      <alignment horizontal="right" vertical="center"/>
    </xf>
    <xf numFmtId="9" fontId="2" fillId="0" borderId="0" xfId="3" applyFont="1" applyAlignment="1">
      <alignment horizontal="right" vertical="center"/>
    </xf>
    <xf numFmtId="167" fontId="2" fillId="0" borderId="0" xfId="3" applyNumberFormat="1" applyFont="1" applyBorder="1" applyAlignment="1">
      <alignment horizontal="right" vertical="center"/>
    </xf>
    <xf numFmtId="167" fontId="2" fillId="2" borderId="1" xfId="3" applyNumberFormat="1" applyFont="1" applyFill="1" applyBorder="1" applyAlignment="1">
      <alignment horizontal="right" vertical="center"/>
    </xf>
    <xf numFmtId="167" fontId="2" fillId="0" borderId="3" xfId="3" applyNumberFormat="1" applyFont="1" applyBorder="1" applyAlignment="1">
      <alignment horizontal="right" vertical="center"/>
    </xf>
    <xf numFmtId="5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5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 wrapText="1"/>
    </xf>
    <xf numFmtId="164" fontId="2" fillId="3" borderId="0" xfId="2" applyNumberFormat="1" applyFont="1" applyFill="1" applyAlignment="1">
      <alignment horizontal="center" vertical="center"/>
    </xf>
    <xf numFmtId="9" fontId="2" fillId="2" borderId="1" xfId="3" applyFont="1" applyFill="1" applyBorder="1" applyAlignment="1">
      <alignment horizontal="right" vertical="center"/>
    </xf>
    <xf numFmtId="10" fontId="2" fillId="2" borderId="1" xfId="3" applyNumberFormat="1" applyFont="1" applyFill="1" applyBorder="1" applyAlignment="1">
      <alignment horizontal="right" vertical="center"/>
    </xf>
    <xf numFmtId="0" fontId="13" fillId="0" borderId="0" xfId="0" applyFont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0" xfId="4" applyFont="1" applyAlignment="1">
      <alignment horizontal="left" vertical="center"/>
    </xf>
    <xf numFmtId="1" fontId="2" fillId="0" borderId="0" xfId="4" applyNumberFormat="1" applyFont="1" applyAlignment="1">
      <alignment horizontal="center" vertical="center"/>
    </xf>
    <xf numFmtId="10" fontId="2" fillId="3" borderId="0" xfId="3" applyNumberFormat="1" applyFont="1" applyFill="1" applyBorder="1"/>
    <xf numFmtId="165" fontId="11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10" fontId="11" fillId="0" borderId="0" xfId="3" applyNumberFormat="1" applyFont="1" applyAlignment="1">
      <alignment vertical="center"/>
    </xf>
    <xf numFmtId="165" fontId="11" fillId="0" borderId="0" xfId="1" applyNumberFormat="1" applyFont="1" applyAlignment="1">
      <alignment horizontal="right" vertical="center"/>
    </xf>
    <xf numFmtId="0" fontId="2" fillId="0" borderId="1" xfId="4" applyFont="1" applyBorder="1" applyAlignment="1">
      <alignment horizontal="left" vertical="center"/>
    </xf>
    <xf numFmtId="1" fontId="2" fillId="0" borderId="1" xfId="4" applyNumberFormat="1" applyFont="1" applyBorder="1" applyAlignment="1">
      <alignment horizontal="center" vertical="center"/>
    </xf>
    <xf numFmtId="10" fontId="2" fillId="3" borderId="1" xfId="3" applyNumberFormat="1" applyFont="1" applyFill="1" applyBorder="1"/>
    <xf numFmtId="165" fontId="11" fillId="0" borderId="1" xfId="1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165" fontId="11" fillId="0" borderId="0" xfId="1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1" fontId="2" fillId="0" borderId="0" xfId="5" applyNumberFormat="1" applyFont="1" applyAlignment="1">
      <alignment horizontal="center" vertical="center"/>
    </xf>
    <xf numFmtId="0" fontId="2" fillId="0" borderId="1" xfId="5" applyFont="1" applyBorder="1" applyAlignment="1">
      <alignment horizontal="left" vertical="center"/>
    </xf>
    <xf numFmtId="1" fontId="2" fillId="0" borderId="1" xfId="5" applyNumberFormat="1" applyFont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0" fontId="6" fillId="5" borderId="0" xfId="3" applyNumberFormat="1" applyFont="1" applyFill="1" applyBorder="1"/>
    <xf numFmtId="165" fontId="11" fillId="0" borderId="1" xfId="1" applyNumberFormat="1" applyFont="1" applyFill="1" applyBorder="1" applyAlignment="1">
      <alignment vertical="center"/>
    </xf>
    <xf numFmtId="10" fontId="6" fillId="5" borderId="1" xfId="3" applyNumberFormat="1" applyFont="1" applyFill="1" applyBorder="1"/>
    <xf numFmtId="164" fontId="11" fillId="0" borderId="3" xfId="2" applyNumberFormat="1" applyFont="1" applyFill="1" applyBorder="1" applyAlignment="1">
      <alignment vertical="center"/>
    </xf>
    <xf numFmtId="171" fontId="11" fillId="0" borderId="0" xfId="2" applyNumberFormat="1" applyFont="1" applyBorder="1" applyAlignment="1">
      <alignment vertical="center"/>
    </xf>
    <xf numFmtId="171" fontId="11" fillId="0" borderId="0" xfId="2" applyNumberFormat="1" applyFont="1" applyAlignment="1">
      <alignment vertical="center"/>
    </xf>
    <xf numFmtId="164" fontId="2" fillId="0" borderId="3" xfId="2" applyNumberFormat="1" applyFont="1" applyFill="1" applyBorder="1" applyAlignment="1">
      <alignment vertical="center"/>
    </xf>
    <xf numFmtId="171" fontId="2" fillId="0" borderId="0" xfId="2" applyNumberFormat="1" applyFont="1" applyFill="1" applyAlignment="1">
      <alignment vertical="center"/>
    </xf>
    <xf numFmtId="172" fontId="11" fillId="0" borderId="0" xfId="0" applyNumberFormat="1" applyFont="1" applyAlignment="1">
      <alignment vertical="center"/>
    </xf>
    <xf numFmtId="172" fontId="2" fillId="0" borderId="0" xfId="0" applyNumberFormat="1" applyFont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6" fillId="0" borderId="0" xfId="7" applyFont="1"/>
    <xf numFmtId="0" fontId="17" fillId="0" borderId="0" xfId="7" applyFont="1" applyAlignment="1">
      <alignment horizontal="centerContinuous" vertical="justify"/>
    </xf>
    <xf numFmtId="0" fontId="3" fillId="0" borderId="0" xfId="7" applyFont="1" applyAlignment="1">
      <alignment horizontal="centerContinuous" vertical="justify"/>
    </xf>
    <xf numFmtId="0" fontId="18" fillId="0" borderId="0" xfId="7" applyFont="1" applyAlignment="1">
      <alignment horizontal="centerContinuous" vertical="center"/>
    </xf>
    <xf numFmtId="0" fontId="17" fillId="0" borderId="0" xfId="7" applyFont="1" applyAlignment="1">
      <alignment horizontal="centerContinuous"/>
    </xf>
    <xf numFmtId="0" fontId="19" fillId="0" borderId="0" xfId="0" applyFont="1"/>
    <xf numFmtId="0" fontId="2" fillId="0" borderId="0" xfId="7" applyFont="1"/>
    <xf numFmtId="0" fontId="9" fillId="0" borderId="0" xfId="7" quotePrefix="1" applyFont="1" applyAlignment="1">
      <alignment horizontal="center"/>
    </xf>
    <xf numFmtId="0" fontId="9" fillId="0" borderId="0" xfId="7" applyFont="1"/>
    <xf numFmtId="0" fontId="2" fillId="0" borderId="0" xfId="0" applyFont="1" applyAlignment="1">
      <alignment horizontal="center"/>
    </xf>
    <xf numFmtId="0" fontId="9" fillId="0" borderId="0" xfId="7" applyFont="1" applyAlignment="1">
      <alignment horizontal="center"/>
    </xf>
    <xf numFmtId="0" fontId="3" fillId="0" borderId="0" xfId="7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7" applyFont="1" applyAlignment="1">
      <alignment horizontal="center"/>
    </xf>
    <xf numFmtId="164" fontId="2" fillId="0" borderId="0" xfId="8" applyNumberFormat="1" applyFont="1"/>
    <xf numFmtId="165" fontId="2" fillId="0" borderId="0" xfId="9" applyNumberFormat="1" applyFont="1"/>
    <xf numFmtId="0" fontId="11" fillId="0" borderId="0" xfId="7" applyFont="1" applyAlignment="1">
      <alignment horizontal="center"/>
    </xf>
    <xf numFmtId="165" fontId="2" fillId="0" borderId="0" xfId="9" applyNumberFormat="1" applyFont="1" applyBorder="1"/>
    <xf numFmtId="0" fontId="2" fillId="0" borderId="0" xfId="7" applyFont="1" applyAlignment="1">
      <alignment horizontal="left"/>
    </xf>
    <xf numFmtId="165" fontId="2" fillId="0" borderId="0" xfId="1" applyNumberFormat="1" applyFont="1" applyBorder="1"/>
    <xf numFmtId="165" fontId="2" fillId="0" borderId="0" xfId="1" applyNumberFormat="1" applyFont="1"/>
    <xf numFmtId="165" fontId="2" fillId="0" borderId="1" xfId="1" applyNumberFormat="1" applyFont="1" applyBorder="1"/>
    <xf numFmtId="0" fontId="3" fillId="0" borderId="0" xfId="7" applyFont="1"/>
    <xf numFmtId="164" fontId="2" fillId="0" borderId="0" xfId="7" applyNumberFormat="1" applyFont="1"/>
    <xf numFmtId="164" fontId="3" fillId="0" borderId="3" xfId="8" applyNumberFormat="1" applyFont="1" applyBorder="1"/>
    <xf numFmtId="0" fontId="20" fillId="0" borderId="0" xfId="7" applyFont="1" applyAlignment="1">
      <alignment horizontal="center"/>
    </xf>
    <xf numFmtId="0" fontId="21" fillId="0" borderId="0" xfId="7" applyFont="1" applyAlignment="1">
      <alignment horizontal="center"/>
    </xf>
    <xf numFmtId="0" fontId="11" fillId="0" borderId="0" xfId="7" applyFont="1"/>
    <xf numFmtId="165" fontId="2" fillId="0" borderId="1" xfId="1" applyNumberFormat="1" applyFont="1" applyFill="1" applyBorder="1"/>
    <xf numFmtId="165" fontId="2" fillId="0" borderId="1" xfId="9" applyNumberFormat="1" applyFont="1" applyFill="1" applyBorder="1"/>
    <xf numFmtId="0" fontId="3" fillId="0" borderId="0" xfId="0" quotePrefix="1" applyFont="1" applyAlignment="1">
      <alignment horizontal="center" vertical="center"/>
    </xf>
    <xf numFmtId="37" fontId="10" fillId="0" borderId="0" xfId="0" applyNumberFormat="1" applyFont="1" applyAlignment="1">
      <alignment horizontal="left" vertical="center"/>
    </xf>
    <xf numFmtId="164" fontId="2" fillId="0" borderId="6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0" fontId="22" fillId="0" borderId="0" xfId="0" applyFont="1" applyAlignment="1">
      <alignment horizontal="center"/>
    </xf>
    <xf numFmtId="167" fontId="2" fillId="0" borderId="0" xfId="0" applyNumberFormat="1" applyFont="1" applyAlignment="1">
      <alignment vertical="center"/>
    </xf>
    <xf numFmtId="173" fontId="2" fillId="0" borderId="0" xfId="0" applyNumberFormat="1" applyFont="1" applyAlignment="1">
      <alignment vertical="center"/>
    </xf>
    <xf numFmtId="0" fontId="3" fillId="0" borderId="0" xfId="0" applyFont="1"/>
    <xf numFmtId="174" fontId="2" fillId="0" borderId="0" xfId="0" applyNumberFormat="1" applyFont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0" xfId="1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vertical="center"/>
    </xf>
    <xf numFmtId="6" fontId="2" fillId="0" borderId="0" xfId="0" applyNumberFormat="1" applyFont="1" applyAlignment="1">
      <alignment horizontal="right" vertical="center"/>
    </xf>
    <xf numFmtId="164" fontId="2" fillId="2" borderId="1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3" xfId="0" quotePrefix="1" applyNumberFormat="1" applyFont="1" applyBorder="1" applyAlignment="1">
      <alignment horizontal="right" vertical="center"/>
    </xf>
    <xf numFmtId="164" fontId="2" fillId="0" borderId="0" xfId="0" quotePrefix="1" applyNumberFormat="1" applyFont="1" applyAlignment="1">
      <alignment horizontal="right" vertical="center"/>
    </xf>
    <xf numFmtId="0" fontId="7" fillId="0" borderId="0" xfId="0" quotePrefix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2" borderId="0" xfId="0" quotePrefix="1" applyNumberFormat="1" applyFont="1" applyFill="1" applyAlignment="1">
      <alignment horizontal="right" vertical="center"/>
    </xf>
    <xf numFmtId="167" fontId="2" fillId="2" borderId="0" xfId="3" quotePrefix="1" applyNumberFormat="1" applyFont="1" applyFill="1" applyAlignment="1">
      <alignment horizontal="right" vertical="center"/>
    </xf>
    <xf numFmtId="44" fontId="2" fillId="2" borderId="1" xfId="2" quotePrefix="1" applyFont="1" applyFill="1" applyBorder="1" applyAlignment="1">
      <alignment horizontal="right" vertical="center"/>
    </xf>
    <xf numFmtId="164" fontId="2" fillId="0" borderId="2" xfId="2" quotePrefix="1" applyNumberFormat="1" applyFont="1" applyFill="1" applyBorder="1" applyAlignment="1">
      <alignment horizontal="right" vertical="center"/>
    </xf>
    <xf numFmtId="165" fontId="2" fillId="0" borderId="0" xfId="1" quotePrefix="1" applyNumberFormat="1" applyFont="1" applyFill="1" applyAlignment="1">
      <alignment horizontal="right" vertical="center"/>
    </xf>
    <xf numFmtId="164" fontId="2" fillId="2" borderId="1" xfId="2" quotePrefix="1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horizontal="right" vertical="center"/>
    </xf>
    <xf numFmtId="44" fontId="2" fillId="0" borderId="2" xfId="2" applyFont="1" applyFill="1" applyBorder="1" applyAlignment="1">
      <alignment horizontal="right" vertical="center"/>
    </xf>
    <xf numFmtId="44" fontId="2" fillId="0" borderId="0" xfId="2" applyFont="1" applyFill="1" applyBorder="1" applyAlignment="1">
      <alignment horizontal="right" vertical="center"/>
    </xf>
    <xf numFmtId="167" fontId="2" fillId="4" borderId="1" xfId="0" applyNumberFormat="1" applyFont="1" applyFill="1" applyBorder="1" applyAlignment="1">
      <alignment horizontal="right" vertical="center"/>
    </xf>
    <xf numFmtId="44" fontId="2" fillId="0" borderId="4" xfId="2" applyFont="1" applyFill="1" applyBorder="1" applyAlignment="1">
      <alignment horizontal="right" vertical="center"/>
    </xf>
    <xf numFmtId="44" fontId="2" fillId="2" borderId="0" xfId="2" applyFont="1" applyFill="1" applyBorder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4" fontId="2" fillId="2" borderId="0" xfId="0" applyNumberFormat="1" applyFont="1" applyFill="1" applyAlignment="1" applyProtection="1">
      <alignment horizontal="right" vertical="center"/>
      <protection locked="0"/>
    </xf>
    <xf numFmtId="165" fontId="2" fillId="2" borderId="0" xfId="0" applyNumberFormat="1" applyFont="1" applyFill="1" applyAlignment="1" applyProtection="1">
      <alignment horizontal="right" vertical="center"/>
      <protection locked="0"/>
    </xf>
    <xf numFmtId="165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165" fontId="2" fillId="2" borderId="1" xfId="1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6" fontId="2" fillId="0" borderId="0" xfId="0" applyNumberFormat="1" applyFont="1" applyAlignment="1">
      <alignment horizontal="left" vertical="center"/>
    </xf>
    <xf numFmtId="6" fontId="2" fillId="0" borderId="0" xfId="0" applyNumberFormat="1" applyFont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164" fontId="2" fillId="0" borderId="0" xfId="0" applyNumberFormat="1" applyFont="1"/>
    <xf numFmtId="165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0" xfId="2" applyNumberFormat="1" applyFont="1" applyAlignment="1">
      <alignment vertical="center"/>
    </xf>
    <xf numFmtId="0" fontId="27" fillId="0" borderId="0" xfId="0" applyFont="1" applyAlignment="1">
      <alignment vertical="center"/>
    </xf>
    <xf numFmtId="164" fontId="2" fillId="0" borderId="6" xfId="0" applyNumberFormat="1" applyFont="1" applyBorder="1" applyAlignment="1">
      <alignment horizontal="right" vertical="center"/>
    </xf>
    <xf numFmtId="167" fontId="3" fillId="2" borderId="0" xfId="0" applyNumberFormat="1" applyFont="1" applyFill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3" xfId="0" quotePrefix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67" fontId="2" fillId="2" borderId="0" xfId="0" quotePrefix="1" applyNumberFormat="1" applyFont="1" applyFill="1" applyAlignment="1">
      <alignment horizontal="right" vertical="center"/>
    </xf>
    <xf numFmtId="164" fontId="2" fillId="0" borderId="6" xfId="0" quotePrefix="1" applyNumberFormat="1" applyFont="1" applyBorder="1" applyAlignment="1">
      <alignment horizontal="right" vertical="center"/>
    </xf>
    <xf numFmtId="167" fontId="3" fillId="2" borderId="0" xfId="0" quotePrefix="1" applyNumberFormat="1" applyFont="1" applyFill="1" applyAlignment="1">
      <alignment horizontal="right" vertical="center"/>
    </xf>
    <xf numFmtId="164" fontId="2" fillId="0" borderId="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174" fontId="3" fillId="0" borderId="0" xfId="0" applyNumberFormat="1" applyFont="1" applyAlignment="1">
      <alignment horizontal="center" wrapText="1"/>
    </xf>
    <xf numFmtId="0" fontId="30" fillId="0" borderId="0" xfId="0" applyFont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165" fontId="2" fillId="0" borderId="0" xfId="0" applyNumberFormat="1" applyFont="1"/>
    <xf numFmtId="165" fontId="2" fillId="0" borderId="1" xfId="0" applyNumberFormat="1" applyFont="1" applyBorder="1"/>
    <xf numFmtId="164" fontId="2" fillId="0" borderId="0" xfId="12" applyNumberFormat="1" applyFont="1" applyFill="1" applyAlignment="1" applyProtection="1">
      <alignment horizontal="right"/>
    </xf>
    <xf numFmtId="164" fontId="2" fillId="0" borderId="1" xfId="12" applyNumberFormat="1" applyFont="1" applyFill="1" applyBorder="1" applyAlignment="1" applyProtection="1">
      <alignment horizontal="right"/>
    </xf>
    <xf numFmtId="9" fontId="2" fillId="0" borderId="0" xfId="3" applyFont="1"/>
    <xf numFmtId="164" fontId="2" fillId="0" borderId="1" xfId="2" applyNumberFormat="1" applyFont="1" applyBorder="1"/>
    <xf numFmtId="164" fontId="2" fillId="0" borderId="0" xfId="12" applyNumberFormat="1" applyFont="1" applyFill="1" applyBorder="1" applyAlignment="1" applyProtection="1">
      <alignment horizontal="right"/>
    </xf>
    <xf numFmtId="9" fontId="3" fillId="0" borderId="0" xfId="3" applyFont="1" applyFill="1" applyBorder="1" applyAlignment="1" applyProtection="1">
      <alignment horizontal="right"/>
    </xf>
    <xf numFmtId="164" fontId="3" fillId="0" borderId="0" xfId="12" applyNumberFormat="1" applyFont="1" applyFill="1" applyBorder="1" applyAlignment="1" applyProtection="1">
      <alignment horizontal="right"/>
    </xf>
    <xf numFmtId="164" fontId="2" fillId="0" borderId="0" xfId="2" applyNumberFormat="1" applyFont="1"/>
    <xf numFmtId="164" fontId="3" fillId="0" borderId="3" xfId="12" quotePrefix="1" applyNumberFormat="1" applyFont="1" applyFill="1" applyBorder="1" applyAlignment="1">
      <alignment horizontal="right"/>
    </xf>
    <xf numFmtId="164" fontId="2" fillId="0" borderId="0" xfId="12" quotePrefix="1" applyNumberFormat="1" applyFont="1" applyFill="1" applyBorder="1" applyAlignment="1">
      <alignment horizontal="right"/>
    </xf>
    <xf numFmtId="9" fontId="2" fillId="0" borderId="0" xfId="3" quotePrefix="1" applyFont="1" applyFill="1" applyBorder="1" applyAlignment="1">
      <alignment horizontal="right"/>
    </xf>
    <xf numFmtId="164" fontId="2" fillId="0" borderId="1" xfId="12" quotePrefix="1" applyNumberFormat="1" applyFont="1" applyFill="1" applyBorder="1" applyAlignment="1">
      <alignment horizontal="right"/>
    </xf>
    <xf numFmtId="164" fontId="2" fillId="0" borderId="4" xfId="12" quotePrefix="1" applyNumberFormat="1" applyFont="1" applyFill="1" applyBorder="1" applyAlignment="1">
      <alignment horizontal="right"/>
    </xf>
    <xf numFmtId="9" fontId="2" fillId="0" borderId="1" xfId="3" quotePrefix="1" applyFont="1" applyFill="1" applyBorder="1" applyAlignment="1">
      <alignment horizontal="right"/>
    </xf>
    <xf numFmtId="44" fontId="2" fillId="0" borderId="0" xfId="2" quotePrefix="1" applyFont="1" applyFill="1" applyBorder="1" applyAlignment="1">
      <alignment horizontal="right"/>
    </xf>
    <xf numFmtId="9" fontId="3" fillId="0" borderId="1" xfId="3" quotePrefix="1" applyFont="1" applyFill="1" applyBorder="1" applyAlignment="1">
      <alignment horizontal="right"/>
    </xf>
    <xf numFmtId="0" fontId="2" fillId="0" borderId="0" xfId="10" applyFont="1" applyAlignment="1">
      <alignment horizontal="center" vertical="center"/>
    </xf>
    <xf numFmtId="164" fontId="3" fillId="0" borderId="0" xfId="12" quotePrefix="1" applyNumberFormat="1" applyFont="1" applyFill="1" applyBorder="1" applyAlignment="1">
      <alignment horizontal="right"/>
    </xf>
    <xf numFmtId="44" fontId="2" fillId="0" borderId="4" xfId="2" quotePrefix="1" applyFont="1" applyFill="1" applyBorder="1" applyAlignment="1">
      <alignment horizontal="right"/>
    </xf>
    <xf numFmtId="164" fontId="2" fillId="0" borderId="3" xfId="12" quotePrefix="1" applyNumberFormat="1" applyFont="1" applyFill="1" applyBorder="1" applyAlignment="1">
      <alignment horizontal="right"/>
    </xf>
    <xf numFmtId="164" fontId="2" fillId="0" borderId="0" xfId="2" applyNumberFormat="1" applyFont="1" applyBorder="1"/>
    <xf numFmtId="164" fontId="2" fillId="0" borderId="0" xfId="2" applyNumberFormat="1" applyFont="1" applyFill="1" applyBorder="1" applyAlignment="1" applyProtection="1">
      <alignment horizontal="center"/>
    </xf>
    <xf numFmtId="43" fontId="2" fillId="0" borderId="1" xfId="1" applyFont="1" applyBorder="1"/>
    <xf numFmtId="44" fontId="2" fillId="0" borderId="0" xfId="2" applyFont="1" applyFill="1" applyBorder="1" applyAlignment="1" applyProtection="1">
      <alignment horizontal="right"/>
    </xf>
    <xf numFmtId="44" fontId="2" fillId="0" borderId="1" xfId="2" applyFont="1" applyFill="1" applyBorder="1" applyAlignment="1" applyProtection="1">
      <alignment horizontal="right"/>
    </xf>
    <xf numFmtId="164" fontId="2" fillId="0" borderId="3" xfId="12" applyNumberFormat="1" applyFont="1" applyFill="1" applyBorder="1" applyAlignment="1" applyProtection="1">
      <alignment horizontal="right"/>
    </xf>
    <xf numFmtId="43" fontId="2" fillId="0" borderId="1" xfId="1" applyFont="1" applyFill="1" applyBorder="1" applyAlignment="1" applyProtection="1">
      <alignment horizontal="right"/>
    </xf>
    <xf numFmtId="164" fontId="2" fillId="0" borderId="2" xfId="12" applyNumberFormat="1" applyFont="1" applyFill="1" applyBorder="1" applyAlignment="1" applyProtection="1">
      <alignment horizontal="right"/>
    </xf>
    <xf numFmtId="164" fontId="2" fillId="0" borderId="4" xfId="12" applyNumberFormat="1" applyFont="1" applyFill="1" applyBorder="1" applyAlignment="1" applyProtection="1">
      <alignment horizontal="right"/>
    </xf>
    <xf numFmtId="43" fontId="2" fillId="0" borderId="0" xfId="1" applyFont="1" applyFill="1" applyBorder="1" applyAlignment="1" applyProtection="1">
      <alignment horizontal="right"/>
    </xf>
    <xf numFmtId="43" fontId="2" fillId="0" borderId="0" xfId="1" applyFont="1" applyAlignment="1">
      <alignment vertical="center"/>
    </xf>
    <xf numFmtId="167" fontId="3" fillId="2" borderId="0" xfId="3" applyNumberFormat="1" applyFont="1" applyFill="1" applyAlignment="1">
      <alignment vertical="center"/>
    </xf>
    <xf numFmtId="167" fontId="3" fillId="2" borderId="0" xfId="3" applyNumberFormat="1" applyFont="1" applyFill="1" applyBorder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167" fontId="3" fillId="2" borderId="1" xfId="3" applyNumberFormat="1" applyFont="1" applyFill="1" applyBorder="1" applyAlignment="1">
      <alignment horizontal="right" vertical="center"/>
    </xf>
    <xf numFmtId="167" fontId="3" fillId="2" borderId="0" xfId="3" quotePrefix="1" applyNumberFormat="1" applyFont="1" applyFill="1" applyAlignment="1">
      <alignment horizontal="right" vertical="center"/>
    </xf>
    <xf numFmtId="164" fontId="2" fillId="0" borderId="0" xfId="8" applyNumberFormat="1" applyFont="1" applyFill="1"/>
    <xf numFmtId="164" fontId="2" fillId="0" borderId="1" xfId="0" applyNumberFormat="1" applyFont="1" applyBorder="1" applyAlignment="1">
      <alignment horizontal="right" vertical="center"/>
    </xf>
    <xf numFmtId="164" fontId="3" fillId="0" borderId="6" xfId="0" quotePrefix="1" applyNumberFormat="1" applyFont="1" applyBorder="1" applyAlignment="1">
      <alignment horizontal="right" vertical="center"/>
    </xf>
    <xf numFmtId="10" fontId="3" fillId="3" borderId="3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6" fillId="0" borderId="0" xfId="0" applyFont="1"/>
    <xf numFmtId="10" fontId="3" fillId="0" borderId="0" xfId="0" applyNumberFormat="1" applyFont="1" applyAlignment="1">
      <alignment vertical="center"/>
    </xf>
    <xf numFmtId="10" fontId="3" fillId="0" borderId="1" xfId="0" applyNumberFormat="1" applyFont="1" applyBorder="1" applyAlignment="1">
      <alignment horizontal="right" vertical="center"/>
    </xf>
    <xf numFmtId="10" fontId="3" fillId="0" borderId="3" xfId="0" applyNumberFormat="1" applyFont="1" applyBorder="1" applyAlignment="1">
      <alignment horizontal="right" vertical="center"/>
    </xf>
    <xf numFmtId="10" fontId="3" fillId="2" borderId="0" xfId="0" applyNumberFormat="1" applyFont="1" applyFill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32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0" borderId="0" xfId="0" quotePrefix="1" applyFont="1" applyAlignment="1">
      <alignment horizontal="center" vertical="center"/>
    </xf>
  </cellXfs>
  <cellStyles count="13">
    <cellStyle name="Comma" xfId="1" builtinId="3"/>
    <cellStyle name="Comma 4" xfId="9" xr:uid="{FA01ACF4-DA3A-40B2-A2E5-736CEEF572A4}"/>
    <cellStyle name="Currency" xfId="2" builtinId="4"/>
    <cellStyle name="Currency 2" xfId="12" xr:uid="{DFFC1D57-95D8-476C-8ABF-EFA27D596C0E}"/>
    <cellStyle name="Currency 4" xfId="8" xr:uid="{24AA2CBA-90BD-4A79-A16B-18A029D1D12A}"/>
    <cellStyle name="Normal" xfId="0" builtinId="0"/>
    <cellStyle name="Normal 10 18" xfId="6" xr:uid="{E54A9A40-4B4C-4F9F-8D05-DEE88B5510A0}"/>
    <cellStyle name="Normal 2 2" xfId="4" xr:uid="{1E35B64A-FA05-47B5-B4B0-36CCCCD8372A}"/>
    <cellStyle name="Normal 2 2 2" xfId="5" xr:uid="{AAE6E173-029D-4C3C-812F-E9F1A58CC853}"/>
    <cellStyle name="Normal 4" xfId="7" xr:uid="{5D696A93-EBFA-4AE4-B267-EAF44CB76B66}"/>
    <cellStyle name="Normal 9" xfId="10" xr:uid="{4E1F0134-DF90-462D-A920-0CB38575A2E4}"/>
    <cellStyle name="Normal 9 8" xfId="11" xr:uid="{51D01AB9-7021-4FDB-B2A9-B5C9262AFE22}"/>
    <cellStyle name="Percent" xfId="3" builtinId="5"/>
  </cellStyles>
  <dxfs count="0"/>
  <tableStyles count="1" defaultTableStyle="TableStyleMedium2" defaultPivotStyle="PivotStyleLight16">
    <tableStyle name="Invisible" pivot="0" table="0" count="0" xr9:uid="{B97DE7C4-1570-4F3C-8FD4-14AEA9EB29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9197DE1-E4A3-4FBF-A999-0829B48A4836}"/>
            </a:ext>
          </a:extLst>
        </xdr:cNvPr>
        <xdr:cNvSpPr>
          <a:spLocks noChangeShapeType="1"/>
        </xdr:cNvSpPr>
      </xdr:nvSpPr>
      <xdr:spPr bwMode="auto">
        <a:xfrm>
          <a:off x="1874839" y="42948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2C7C076-54F4-40CE-8E9E-C668AD977D1A}"/>
            </a:ext>
          </a:extLst>
        </xdr:cNvPr>
        <xdr:cNvSpPr>
          <a:spLocks noChangeShapeType="1"/>
        </xdr:cNvSpPr>
      </xdr:nvSpPr>
      <xdr:spPr bwMode="auto">
        <a:xfrm>
          <a:off x="1874839" y="42948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5D29C11-B38B-4FA5-8BA2-984CBBB5C6EC}"/>
            </a:ext>
          </a:extLst>
        </xdr:cNvPr>
        <xdr:cNvSpPr>
          <a:spLocks noChangeShapeType="1"/>
        </xdr:cNvSpPr>
      </xdr:nvSpPr>
      <xdr:spPr bwMode="auto">
        <a:xfrm>
          <a:off x="1874839" y="42948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C6382F5-D602-4045-A70A-CF5DF0C51C74}"/>
            </a:ext>
          </a:extLst>
        </xdr:cNvPr>
        <xdr:cNvSpPr>
          <a:spLocks noChangeShapeType="1"/>
        </xdr:cNvSpPr>
      </xdr:nvSpPr>
      <xdr:spPr bwMode="auto">
        <a:xfrm>
          <a:off x="1874839" y="42948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B79BEC0D-0EE0-40DC-9C2C-73E1F1F6B87A}"/>
            </a:ext>
          </a:extLst>
        </xdr:cNvPr>
        <xdr:cNvSpPr>
          <a:spLocks noChangeShapeType="1"/>
        </xdr:cNvSpPr>
      </xdr:nvSpPr>
      <xdr:spPr bwMode="auto">
        <a:xfrm>
          <a:off x="1874839" y="26546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-1</xdr:rowOff>
    </xdr:from>
    <xdr:to>
      <xdr:col>2</xdr:col>
      <xdr:colOff>312424</xdr:colOff>
      <xdr:row>256</xdr:row>
      <xdr:rowOff>7936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C251488-768F-43C6-9783-F83A8081EA33}"/>
            </a:ext>
          </a:extLst>
        </xdr:cNvPr>
        <xdr:cNvSpPr>
          <a:spLocks noChangeShapeType="1"/>
        </xdr:cNvSpPr>
      </xdr:nvSpPr>
      <xdr:spPr bwMode="auto">
        <a:xfrm>
          <a:off x="1731967" y="524446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202405</xdr:rowOff>
    </xdr:from>
    <xdr:to>
      <xdr:col>2</xdr:col>
      <xdr:colOff>312424</xdr:colOff>
      <xdr:row>256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B74BC31-7A6B-46C2-A963-38CC6610C15B}"/>
            </a:ext>
          </a:extLst>
        </xdr:cNvPr>
        <xdr:cNvSpPr>
          <a:spLocks noChangeShapeType="1"/>
        </xdr:cNvSpPr>
      </xdr:nvSpPr>
      <xdr:spPr bwMode="auto">
        <a:xfrm>
          <a:off x="1731967" y="5244703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2EB51E2C-F197-42C2-AA3E-69C7992967FC}"/>
            </a:ext>
          </a:extLst>
        </xdr:cNvPr>
        <xdr:cNvSpPr>
          <a:spLocks noChangeShapeType="1"/>
        </xdr:cNvSpPr>
      </xdr:nvSpPr>
      <xdr:spPr bwMode="auto">
        <a:xfrm>
          <a:off x="1874839" y="26546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-1</xdr:rowOff>
    </xdr:from>
    <xdr:to>
      <xdr:col>2</xdr:col>
      <xdr:colOff>312424</xdr:colOff>
      <xdr:row>256</xdr:row>
      <xdr:rowOff>7936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FD3B3F9-7C71-44D1-ABD6-034E4482BA3E}"/>
            </a:ext>
          </a:extLst>
        </xdr:cNvPr>
        <xdr:cNvSpPr>
          <a:spLocks noChangeShapeType="1"/>
        </xdr:cNvSpPr>
      </xdr:nvSpPr>
      <xdr:spPr bwMode="auto">
        <a:xfrm>
          <a:off x="1731967" y="524446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202405</xdr:rowOff>
    </xdr:from>
    <xdr:to>
      <xdr:col>2</xdr:col>
      <xdr:colOff>312424</xdr:colOff>
      <xdr:row>256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21E38900-4623-4C1C-A0D8-57291864D1D5}"/>
            </a:ext>
          </a:extLst>
        </xdr:cNvPr>
        <xdr:cNvSpPr>
          <a:spLocks noChangeShapeType="1"/>
        </xdr:cNvSpPr>
      </xdr:nvSpPr>
      <xdr:spPr bwMode="auto">
        <a:xfrm>
          <a:off x="1731967" y="5244703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61B1EF0B-4E00-4E9D-943B-42AF679AC661}"/>
            </a:ext>
          </a:extLst>
        </xdr:cNvPr>
        <xdr:cNvSpPr>
          <a:spLocks noChangeShapeType="1"/>
        </xdr:cNvSpPr>
      </xdr:nvSpPr>
      <xdr:spPr bwMode="auto">
        <a:xfrm>
          <a:off x="1874839" y="26546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141</xdr:row>
      <xdr:rowOff>200024</xdr:rowOff>
    </xdr:from>
    <xdr:to>
      <xdr:col>2</xdr:col>
      <xdr:colOff>895350</xdr:colOff>
      <xdr:row>142</xdr:row>
      <xdr:rowOff>9525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56CD28F7-E5C2-4BFB-9C05-B9BE1C71657D}"/>
            </a:ext>
          </a:extLst>
        </xdr:cNvPr>
        <xdr:cNvSpPr>
          <a:spLocks noChangeShapeType="1"/>
        </xdr:cNvSpPr>
      </xdr:nvSpPr>
      <xdr:spPr bwMode="auto">
        <a:xfrm>
          <a:off x="1731967" y="29136974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93526095-DE0C-40C6-B31E-6D85091BE7D6}"/>
            </a:ext>
          </a:extLst>
        </xdr:cNvPr>
        <xdr:cNvSpPr>
          <a:spLocks noChangeShapeType="1"/>
        </xdr:cNvSpPr>
      </xdr:nvSpPr>
      <xdr:spPr bwMode="auto">
        <a:xfrm>
          <a:off x="1874839" y="42948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5682A79F-68BD-419C-99F4-889AFA7206B6}"/>
            </a:ext>
          </a:extLst>
        </xdr:cNvPr>
        <xdr:cNvSpPr>
          <a:spLocks noChangeShapeType="1"/>
        </xdr:cNvSpPr>
      </xdr:nvSpPr>
      <xdr:spPr bwMode="auto">
        <a:xfrm>
          <a:off x="1874839" y="42948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222</xdr:row>
      <xdr:rowOff>-1</xdr:rowOff>
    </xdr:from>
    <xdr:to>
      <xdr:col>2</xdr:col>
      <xdr:colOff>312424</xdr:colOff>
      <xdr:row>222</xdr:row>
      <xdr:rowOff>7936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B5EF5376-9C5A-4299-9F89-89F0AF2DFD51}"/>
            </a:ext>
          </a:extLst>
        </xdr:cNvPr>
        <xdr:cNvSpPr>
          <a:spLocks noChangeShapeType="1"/>
        </xdr:cNvSpPr>
      </xdr:nvSpPr>
      <xdr:spPr bwMode="auto">
        <a:xfrm>
          <a:off x="1731967" y="455390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163</xdr:row>
      <xdr:rowOff>9525</xdr:rowOff>
    </xdr:from>
    <xdr:to>
      <xdr:col>1</xdr:col>
      <xdr:colOff>3581077</xdr:colOff>
      <xdr:row>163</xdr:row>
      <xdr:rowOff>9525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316DECA9-1EDC-42D4-9D6F-AE85650BF6A1}"/>
            </a:ext>
          </a:extLst>
        </xdr:cNvPr>
        <xdr:cNvSpPr>
          <a:spLocks noChangeShapeType="1"/>
        </xdr:cNvSpPr>
      </xdr:nvSpPr>
      <xdr:spPr bwMode="auto">
        <a:xfrm>
          <a:off x="1874839" y="334518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176</xdr:row>
      <xdr:rowOff>-1</xdr:rowOff>
    </xdr:from>
    <xdr:to>
      <xdr:col>2</xdr:col>
      <xdr:colOff>312424</xdr:colOff>
      <xdr:row>176</xdr:row>
      <xdr:rowOff>7936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EC4C0DA3-84EE-4974-87F9-72B68EE6388A}"/>
            </a:ext>
          </a:extLst>
        </xdr:cNvPr>
        <xdr:cNvSpPr>
          <a:spLocks noChangeShapeType="1"/>
        </xdr:cNvSpPr>
      </xdr:nvSpPr>
      <xdr:spPr bwMode="auto">
        <a:xfrm>
          <a:off x="1731967" y="360425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243</xdr:row>
      <xdr:rowOff>9525</xdr:rowOff>
    </xdr:from>
    <xdr:to>
      <xdr:col>1</xdr:col>
      <xdr:colOff>3581077</xdr:colOff>
      <xdr:row>243</xdr:row>
      <xdr:rowOff>9525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BC3CF248-EDEF-4DBE-8D67-CA320E50AED1}"/>
            </a:ext>
          </a:extLst>
        </xdr:cNvPr>
        <xdr:cNvSpPr>
          <a:spLocks noChangeShapeType="1"/>
        </xdr:cNvSpPr>
      </xdr:nvSpPr>
      <xdr:spPr bwMode="auto">
        <a:xfrm>
          <a:off x="1874839" y="498538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243</xdr:row>
      <xdr:rowOff>9525</xdr:rowOff>
    </xdr:from>
    <xdr:to>
      <xdr:col>1</xdr:col>
      <xdr:colOff>3581077</xdr:colOff>
      <xdr:row>243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56C05A50-9DD1-45E7-A5F8-7C0AB7564B2A}"/>
            </a:ext>
          </a:extLst>
        </xdr:cNvPr>
        <xdr:cNvSpPr>
          <a:spLocks noChangeShapeType="1"/>
        </xdr:cNvSpPr>
      </xdr:nvSpPr>
      <xdr:spPr bwMode="auto">
        <a:xfrm>
          <a:off x="1874839" y="498538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-1</xdr:rowOff>
    </xdr:from>
    <xdr:to>
      <xdr:col>2</xdr:col>
      <xdr:colOff>312424</xdr:colOff>
      <xdr:row>256</xdr:row>
      <xdr:rowOff>7936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A04B02BB-3A51-45AB-9FBF-655AC0EC54BF}"/>
            </a:ext>
          </a:extLst>
        </xdr:cNvPr>
        <xdr:cNvSpPr>
          <a:spLocks noChangeShapeType="1"/>
        </xdr:cNvSpPr>
      </xdr:nvSpPr>
      <xdr:spPr bwMode="auto">
        <a:xfrm>
          <a:off x="1731967" y="524446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243</xdr:row>
      <xdr:rowOff>9525</xdr:rowOff>
    </xdr:from>
    <xdr:to>
      <xdr:col>1</xdr:col>
      <xdr:colOff>3581077</xdr:colOff>
      <xdr:row>243</xdr:row>
      <xdr:rowOff>9525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77DBE070-BBB1-499A-8815-437D8DEDD85B}"/>
            </a:ext>
          </a:extLst>
        </xdr:cNvPr>
        <xdr:cNvSpPr>
          <a:spLocks noChangeShapeType="1"/>
        </xdr:cNvSpPr>
      </xdr:nvSpPr>
      <xdr:spPr bwMode="auto">
        <a:xfrm>
          <a:off x="1874839" y="498538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202405</xdr:rowOff>
    </xdr:from>
    <xdr:to>
      <xdr:col>2</xdr:col>
      <xdr:colOff>312424</xdr:colOff>
      <xdr:row>256</xdr:row>
      <xdr:rowOff>7936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801B6EBA-2D5B-499D-99F0-6CD2A4B5AB34}"/>
            </a:ext>
          </a:extLst>
        </xdr:cNvPr>
        <xdr:cNvSpPr>
          <a:spLocks noChangeShapeType="1"/>
        </xdr:cNvSpPr>
      </xdr:nvSpPr>
      <xdr:spPr bwMode="auto">
        <a:xfrm>
          <a:off x="1731967" y="5244703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175</xdr:row>
      <xdr:rowOff>200024</xdr:rowOff>
    </xdr:from>
    <xdr:to>
      <xdr:col>2</xdr:col>
      <xdr:colOff>895350</xdr:colOff>
      <xdr:row>176</xdr:row>
      <xdr:rowOff>9525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546EBE76-579D-4732-B723-83B21B64D2CE}"/>
            </a:ext>
          </a:extLst>
        </xdr:cNvPr>
        <xdr:cNvSpPr>
          <a:spLocks noChangeShapeType="1"/>
        </xdr:cNvSpPr>
      </xdr:nvSpPr>
      <xdr:spPr bwMode="auto">
        <a:xfrm>
          <a:off x="1731967" y="3604259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221</xdr:row>
      <xdr:rowOff>200024</xdr:rowOff>
    </xdr:from>
    <xdr:to>
      <xdr:col>2</xdr:col>
      <xdr:colOff>895350</xdr:colOff>
      <xdr:row>222</xdr:row>
      <xdr:rowOff>9525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6C0077ED-2FD6-4AFE-9884-950E3977080C}"/>
            </a:ext>
          </a:extLst>
        </xdr:cNvPr>
        <xdr:cNvSpPr>
          <a:spLocks noChangeShapeType="1"/>
        </xdr:cNvSpPr>
      </xdr:nvSpPr>
      <xdr:spPr bwMode="auto">
        <a:xfrm>
          <a:off x="1731967" y="45539024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-1</xdr:rowOff>
    </xdr:from>
    <xdr:to>
      <xdr:col>2</xdr:col>
      <xdr:colOff>312424</xdr:colOff>
      <xdr:row>256</xdr:row>
      <xdr:rowOff>7936</xdr:rowOff>
    </xdr:to>
    <xdr:sp macro="" textlink="">
      <xdr:nvSpPr>
        <xdr:cNvPr id="26" name="Line 2">
          <a:extLst>
            <a:ext uri="{FF2B5EF4-FFF2-40B4-BE49-F238E27FC236}">
              <a16:creationId xmlns:a16="http://schemas.microsoft.com/office/drawing/2014/main" id="{A5A47B39-1B8F-4A77-823C-A90E22DD09B1}"/>
            </a:ext>
          </a:extLst>
        </xdr:cNvPr>
        <xdr:cNvSpPr>
          <a:spLocks noChangeShapeType="1"/>
        </xdr:cNvSpPr>
      </xdr:nvSpPr>
      <xdr:spPr bwMode="auto">
        <a:xfrm>
          <a:off x="1731967" y="524446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200024</xdr:rowOff>
    </xdr:from>
    <xdr:to>
      <xdr:col>2</xdr:col>
      <xdr:colOff>895350</xdr:colOff>
      <xdr:row>256</xdr:row>
      <xdr:rowOff>9525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C0484F6F-03C6-47EA-BD76-3196B23C6AD0}"/>
            </a:ext>
          </a:extLst>
        </xdr:cNvPr>
        <xdr:cNvSpPr>
          <a:spLocks noChangeShapeType="1"/>
        </xdr:cNvSpPr>
      </xdr:nvSpPr>
      <xdr:spPr bwMode="auto">
        <a:xfrm>
          <a:off x="1731967" y="5244464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C6A739C-EF45-40BC-A3AF-7481D338267E}"/>
            </a:ext>
          </a:extLst>
        </xdr:cNvPr>
        <xdr:cNvSpPr>
          <a:spLocks noChangeShapeType="1"/>
        </xdr:cNvSpPr>
      </xdr:nvSpPr>
      <xdr:spPr bwMode="auto">
        <a:xfrm>
          <a:off x="1884364" y="266604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205</xdr:row>
      <xdr:rowOff>9525</xdr:rowOff>
    </xdr:from>
    <xdr:to>
      <xdr:col>1</xdr:col>
      <xdr:colOff>3581077</xdr:colOff>
      <xdr:row>205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3966489-D221-4B7C-9277-274399BCF2C4}"/>
            </a:ext>
          </a:extLst>
        </xdr:cNvPr>
        <xdr:cNvSpPr>
          <a:spLocks noChangeShapeType="1"/>
        </xdr:cNvSpPr>
      </xdr:nvSpPr>
      <xdr:spPr bwMode="auto">
        <a:xfrm>
          <a:off x="1884364" y="422624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1389066</xdr:colOff>
      <xdr:row>140</xdr:row>
      <xdr:rowOff>190499</xdr:rowOff>
    </xdr:from>
    <xdr:to>
      <xdr:col>3</xdr:col>
      <xdr:colOff>11905</xdr:colOff>
      <xdr:row>141</xdr:row>
      <xdr:rowOff>-1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E05F3A8A-DAC5-4D53-9BA8-83F79A1FD23C}"/>
            </a:ext>
          </a:extLst>
        </xdr:cNvPr>
        <xdr:cNvSpPr>
          <a:spLocks noChangeShapeType="1"/>
        </xdr:cNvSpPr>
      </xdr:nvSpPr>
      <xdr:spPr bwMode="auto">
        <a:xfrm flipV="1">
          <a:off x="1741491" y="29241749"/>
          <a:ext cx="3356764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-1</xdr:rowOff>
    </xdr:from>
    <xdr:to>
      <xdr:col>2</xdr:col>
      <xdr:colOff>312424</xdr:colOff>
      <xdr:row>218</xdr:row>
      <xdr:rowOff>7936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60F084F-ED06-4F26-B9D0-8CDFD7A44FEE}"/>
            </a:ext>
          </a:extLst>
        </xdr:cNvPr>
        <xdr:cNvSpPr>
          <a:spLocks noChangeShapeType="1"/>
        </xdr:cNvSpPr>
      </xdr:nvSpPr>
      <xdr:spPr bwMode="auto">
        <a:xfrm>
          <a:off x="1741492" y="448532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162</xdr:row>
      <xdr:rowOff>9525</xdr:rowOff>
    </xdr:from>
    <xdr:to>
      <xdr:col>1</xdr:col>
      <xdr:colOff>3581077</xdr:colOff>
      <xdr:row>162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2DF0234B-6A71-41CC-B260-B37C6D0624A1}"/>
            </a:ext>
          </a:extLst>
        </xdr:cNvPr>
        <xdr:cNvSpPr>
          <a:spLocks noChangeShapeType="1"/>
        </xdr:cNvSpPr>
      </xdr:nvSpPr>
      <xdr:spPr bwMode="auto">
        <a:xfrm>
          <a:off x="1884364" y="335661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174</xdr:row>
      <xdr:rowOff>190500</xdr:rowOff>
    </xdr:from>
    <xdr:to>
      <xdr:col>3</xdr:col>
      <xdr:colOff>23813</xdr:colOff>
      <xdr:row>174</xdr:row>
      <xdr:rowOff>196453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3873275B-A85F-4720-B90D-193567D8D518}"/>
            </a:ext>
          </a:extLst>
        </xdr:cNvPr>
        <xdr:cNvSpPr>
          <a:spLocks noChangeShapeType="1"/>
        </xdr:cNvSpPr>
      </xdr:nvSpPr>
      <xdr:spPr bwMode="auto">
        <a:xfrm flipV="1">
          <a:off x="1741492" y="36147375"/>
          <a:ext cx="3368671" cy="59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8B627BE1-2918-4F0E-9950-EA1CAF23E47A}"/>
            </a:ext>
          </a:extLst>
        </xdr:cNvPr>
        <xdr:cNvSpPr>
          <a:spLocks noChangeShapeType="1"/>
        </xdr:cNvSpPr>
      </xdr:nvSpPr>
      <xdr:spPr bwMode="auto">
        <a:xfrm>
          <a:off x="1884364" y="491680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BD661150-5B61-4ACC-B312-62DCBD5B797A}"/>
            </a:ext>
          </a:extLst>
        </xdr:cNvPr>
        <xdr:cNvSpPr>
          <a:spLocks noChangeShapeType="1"/>
        </xdr:cNvSpPr>
      </xdr:nvSpPr>
      <xdr:spPr bwMode="auto">
        <a:xfrm>
          <a:off x="1884364" y="491680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252</xdr:row>
      <xdr:rowOff>-1</xdr:rowOff>
    </xdr:from>
    <xdr:to>
      <xdr:col>2</xdr:col>
      <xdr:colOff>312424</xdr:colOff>
      <xdr:row>252</xdr:row>
      <xdr:rowOff>7936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305888E6-7E87-4D53-BDEF-16E8E12AE39B}"/>
            </a:ext>
          </a:extLst>
        </xdr:cNvPr>
        <xdr:cNvSpPr>
          <a:spLocks noChangeShapeType="1"/>
        </xdr:cNvSpPr>
      </xdr:nvSpPr>
      <xdr:spPr bwMode="auto">
        <a:xfrm>
          <a:off x="1741492" y="517588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788FC36A-9F0E-4D3B-80D2-A16574763389}"/>
            </a:ext>
          </a:extLst>
        </xdr:cNvPr>
        <xdr:cNvSpPr>
          <a:spLocks noChangeShapeType="1"/>
        </xdr:cNvSpPr>
      </xdr:nvSpPr>
      <xdr:spPr bwMode="auto">
        <a:xfrm>
          <a:off x="1884364" y="491680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251</xdr:row>
      <xdr:rowOff>202405</xdr:rowOff>
    </xdr:from>
    <xdr:to>
      <xdr:col>2</xdr:col>
      <xdr:colOff>312424</xdr:colOff>
      <xdr:row>252</xdr:row>
      <xdr:rowOff>7936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7DA49A9-3F7D-474D-8CE4-771B977391D4}"/>
            </a:ext>
          </a:extLst>
        </xdr:cNvPr>
        <xdr:cNvSpPr>
          <a:spLocks noChangeShapeType="1"/>
        </xdr:cNvSpPr>
      </xdr:nvSpPr>
      <xdr:spPr bwMode="auto">
        <a:xfrm>
          <a:off x="1741492" y="5176123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-1</xdr:rowOff>
    </xdr:from>
    <xdr:to>
      <xdr:col>2</xdr:col>
      <xdr:colOff>312424</xdr:colOff>
      <xdr:row>218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BADCA0D6-8899-4788-9917-A7CB81F2A91C}"/>
            </a:ext>
          </a:extLst>
        </xdr:cNvPr>
        <xdr:cNvSpPr>
          <a:spLocks noChangeShapeType="1"/>
        </xdr:cNvSpPr>
      </xdr:nvSpPr>
      <xdr:spPr bwMode="auto">
        <a:xfrm>
          <a:off x="1741492" y="448532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217</xdr:row>
      <xdr:rowOff>200024</xdr:rowOff>
    </xdr:from>
    <xdr:to>
      <xdr:col>2</xdr:col>
      <xdr:colOff>895350</xdr:colOff>
      <xdr:row>218</xdr:row>
      <xdr:rowOff>9525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597AC92C-E58F-4203-8DF9-B736BA1F8567}"/>
            </a:ext>
          </a:extLst>
        </xdr:cNvPr>
        <xdr:cNvSpPr>
          <a:spLocks noChangeShapeType="1"/>
        </xdr:cNvSpPr>
      </xdr:nvSpPr>
      <xdr:spPr bwMode="auto">
        <a:xfrm>
          <a:off x="1741492" y="44853224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252</xdr:row>
      <xdr:rowOff>-1</xdr:rowOff>
    </xdr:from>
    <xdr:to>
      <xdr:col>2</xdr:col>
      <xdr:colOff>312424</xdr:colOff>
      <xdr:row>252</xdr:row>
      <xdr:rowOff>7936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F3148CB1-ED34-42E3-9C3E-1AFCB4E903EE}"/>
            </a:ext>
          </a:extLst>
        </xdr:cNvPr>
        <xdr:cNvSpPr>
          <a:spLocks noChangeShapeType="1"/>
        </xdr:cNvSpPr>
      </xdr:nvSpPr>
      <xdr:spPr bwMode="auto">
        <a:xfrm>
          <a:off x="1741492" y="517588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252</xdr:row>
      <xdr:rowOff>-1</xdr:rowOff>
    </xdr:from>
    <xdr:to>
      <xdr:col>2</xdr:col>
      <xdr:colOff>312424</xdr:colOff>
      <xdr:row>252</xdr:row>
      <xdr:rowOff>7936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498ECCE0-7EBE-46C8-AD42-4D5FF7F990CB}"/>
            </a:ext>
          </a:extLst>
        </xdr:cNvPr>
        <xdr:cNvSpPr>
          <a:spLocks noChangeShapeType="1"/>
        </xdr:cNvSpPr>
      </xdr:nvSpPr>
      <xdr:spPr bwMode="auto">
        <a:xfrm>
          <a:off x="1741492" y="517588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251</xdr:row>
      <xdr:rowOff>200024</xdr:rowOff>
    </xdr:from>
    <xdr:to>
      <xdr:col>2</xdr:col>
      <xdr:colOff>895350</xdr:colOff>
      <xdr:row>252</xdr:row>
      <xdr:rowOff>9525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BBD14A3A-F7B9-42E0-90B4-C8E34435B657}"/>
            </a:ext>
          </a:extLst>
        </xdr:cNvPr>
        <xdr:cNvSpPr>
          <a:spLocks noChangeShapeType="1"/>
        </xdr:cNvSpPr>
      </xdr:nvSpPr>
      <xdr:spPr bwMode="auto">
        <a:xfrm>
          <a:off x="1741492" y="5175884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503695</xdr:colOff>
      <xdr:row>193</xdr:row>
      <xdr:rowOff>43071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A268E7-423F-D346-6810-CA8790AE3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81000"/>
          <a:ext cx="9038095" cy="364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mpra-my.sharepoint.com/personal/jlpham_semprautilities_com/Documents/JLPham/JLPham%20Transmission%20Department%20Notes/TO6%20C1%20Notes/TO6%20Cycle%201%20Formula%20Rate%20Spreadsheet%20-%20Final%20As%20Filed.xlsx" TargetMode="External"/><Relationship Id="rId1" Type="http://schemas.openxmlformats.org/officeDocument/2006/relationships/externalLinkPath" Target="https://sempra-my.sharepoint.com/personal/jlpham_semprautilities_com/Documents/JLPham/JLPham%20Transmission%20Department%20Notes/TO6%20C1%20Notes/TO6%20Cycle%201%20Formula%20Rate%20Spreadsheet%20-%20Final%20As%20Fi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K-1 Retail TRR"/>
      <sheetName val="BK-2 ISO TRR"/>
      <sheetName val="Stmt AD"/>
      <sheetName val="AD-1"/>
      <sheetName val="AD-2"/>
      <sheetName val="AD-3"/>
      <sheetName val="AD-4"/>
      <sheetName val="AD-5"/>
      <sheetName val="AD-6"/>
      <sheetName val="AD-6A"/>
      <sheetName val="AD-6B"/>
      <sheetName val="AD-7"/>
      <sheetName val="AD-8"/>
      <sheetName val="AD-9"/>
      <sheetName val="AD-10"/>
      <sheetName val="Stmt AE"/>
      <sheetName val="AE-1"/>
      <sheetName val="AE-1A"/>
      <sheetName val="AE-1B"/>
      <sheetName val="AE-2"/>
      <sheetName val="AE-3"/>
      <sheetName val="AE-4"/>
      <sheetName val="AE-5"/>
      <sheetName val="Stmt AF"/>
      <sheetName val="AF-1"/>
      <sheetName val="AF-2"/>
      <sheetName val="AF-3"/>
      <sheetName val="AF-4"/>
      <sheetName val="Stmt AG"/>
      <sheetName val="AG-1"/>
      <sheetName val="AG-1A"/>
      <sheetName val="Stmt AH"/>
      <sheetName val="AH-1"/>
      <sheetName val="AH-2"/>
      <sheetName val="Stmt AI"/>
      <sheetName val="Stmt AJ"/>
      <sheetName val="AJ-1"/>
      <sheetName val="AJ-1A"/>
      <sheetName val="AJ-1B"/>
      <sheetName val="AJ-2"/>
      <sheetName val="AJ-2A"/>
      <sheetName val="AJ-3"/>
      <sheetName val="AJ-3A"/>
      <sheetName val="AJ-4"/>
      <sheetName val="AJ-4A"/>
      <sheetName val="AJ-5"/>
      <sheetName val="AJ-6"/>
      <sheetName val="AJ-7"/>
      <sheetName val="Stmt AK"/>
      <sheetName val="Stmt AL"/>
      <sheetName val="AL-1"/>
      <sheetName val="AL-2"/>
      <sheetName val="Stmt AM"/>
      <sheetName val="AM-1"/>
      <sheetName val="Stmt AQ"/>
      <sheetName val="Stmt AR"/>
      <sheetName val="AR-1"/>
      <sheetName val="Stmt AT"/>
      <sheetName val="AT-1"/>
      <sheetName val="Stmt AU"/>
      <sheetName val="AU-1"/>
      <sheetName val="Stmt AV"/>
      <sheetName val="AV-1A"/>
      <sheetName val="AV-1B"/>
      <sheetName val="Stmt Misc."/>
      <sheetName val="Misc.-1"/>
      <sheetName val="Misc.-1.1"/>
      <sheetName val="Order 864-1"/>
      <sheetName val="Order 864-2"/>
      <sheetName val="Order 864-3"/>
      <sheetName val="Order 864-4"/>
      <sheetName val="True-Up"/>
      <sheetName val="TO5 True-Up BK-1"/>
      <sheetName val="TO5 Stmt AF Proration"/>
      <sheetName val="True-Up Stmt AH"/>
      <sheetName val="True-Up AH-2"/>
      <sheetName val="True-Up Stmt AL"/>
      <sheetName val="True-Up Stmt AV"/>
      <sheetName val="True-Up Stmt Misc"/>
      <sheetName val="True-Up Misc.-1"/>
      <sheetName val="True-Up Misc.-1.1"/>
      <sheetName val="Interest TU BP"/>
      <sheetName val="Interest TU CY"/>
      <sheetName val="HV-LV Plant Study"/>
      <sheetName val="Summary of HV-LV Splits"/>
      <sheetName val="ET Forecast Capital Additions"/>
      <sheetName val="General &amp; Common Plant Addition"/>
      <sheetName val="Incentive Transmission Plant"/>
      <sheetName val="Incentive CWIP-A"/>
      <sheetName val="Incentive CWIP-B"/>
    </sheetNames>
    <sheetDataSet>
      <sheetData sheetId="0"/>
      <sheetData sheetId="1"/>
      <sheetData sheetId="2">
        <row r="5">
          <cell r="B5" t="str">
            <v>Base Period &amp; True-Up Period 12 - Months Ending December 31,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D3FD-5AF3-471A-B64B-2784951F27CB}">
  <sheetPr>
    <pageSetUpPr fitToPage="1"/>
  </sheetPr>
  <dimension ref="A2:H42"/>
  <sheetViews>
    <sheetView view="pageBreakPreview" zoomScale="60" zoomScaleNormal="100" workbookViewId="0">
      <selection activeCell="T20" sqref="T20"/>
    </sheetView>
  </sheetViews>
  <sheetFormatPr defaultColWidth="9.140625" defaultRowHeight="15" x14ac:dyDescent="0.25"/>
  <cols>
    <col min="1" max="1" width="4.85546875" style="164" bestFit="1" customWidth="1"/>
    <col min="2" max="2" width="71.5703125" style="164" customWidth="1"/>
    <col min="3" max="3" width="1.5703125" style="164" customWidth="1"/>
    <col min="4" max="4" width="20.85546875" style="164" customWidth="1"/>
    <col min="5" max="5" width="1.5703125" style="164" customWidth="1"/>
    <col min="6" max="6" width="45.140625" style="164" customWidth="1"/>
    <col min="7" max="7" width="4.85546875" style="164" customWidth="1"/>
    <col min="8" max="8" width="11.140625" style="164" customWidth="1"/>
    <col min="9" max="16384" width="9.140625" style="164"/>
  </cols>
  <sheetData>
    <row r="2" spans="1:8" ht="18.75" x14ac:dyDescent="0.25">
      <c r="B2" s="165" t="s">
        <v>221</v>
      </c>
      <c r="C2" s="165"/>
      <c r="D2" s="166"/>
      <c r="E2" s="166"/>
      <c r="F2" s="166"/>
    </row>
    <row r="3" spans="1:8" ht="18.75" x14ac:dyDescent="0.25">
      <c r="B3" s="167" t="s">
        <v>237</v>
      </c>
      <c r="C3" s="165"/>
      <c r="D3" s="166"/>
      <c r="E3" s="166"/>
      <c r="F3" s="166"/>
    </row>
    <row r="4" spans="1:8" ht="18.75" x14ac:dyDescent="0.3">
      <c r="B4" s="168" t="s">
        <v>238</v>
      </c>
      <c r="C4" s="165"/>
      <c r="D4" s="165"/>
      <c r="E4" s="165"/>
      <c r="F4" s="165"/>
    </row>
    <row r="5" spans="1:8" ht="15.75" x14ac:dyDescent="0.25">
      <c r="B5" s="321" t="s">
        <v>3</v>
      </c>
      <c r="C5" s="321"/>
      <c r="D5" s="321"/>
      <c r="E5" s="321"/>
      <c r="F5" s="321"/>
      <c r="G5" s="169"/>
      <c r="H5" s="169"/>
    </row>
    <row r="6" spans="1:8" ht="15.75" x14ac:dyDescent="0.25">
      <c r="B6" s="170"/>
      <c r="C6" s="170"/>
      <c r="D6" s="171"/>
      <c r="E6" s="172"/>
      <c r="F6" s="170"/>
      <c r="G6" s="170"/>
    </row>
    <row r="7" spans="1:8" ht="15.75" x14ac:dyDescent="0.25">
      <c r="A7" s="173" t="s">
        <v>4</v>
      </c>
      <c r="B7" s="174" t="s">
        <v>222</v>
      </c>
      <c r="C7" s="174"/>
      <c r="D7" s="174" t="s">
        <v>8</v>
      </c>
      <c r="E7" s="175"/>
      <c r="F7" s="174" t="s">
        <v>9</v>
      </c>
      <c r="G7" s="173" t="s">
        <v>4</v>
      </c>
    </row>
    <row r="8" spans="1:8" ht="15.75" x14ac:dyDescent="0.25">
      <c r="A8" s="176" t="s">
        <v>6</v>
      </c>
      <c r="B8" s="170"/>
      <c r="C8" s="170"/>
      <c r="D8" s="177"/>
      <c r="E8" s="177"/>
      <c r="F8" s="177"/>
      <c r="G8" s="176" t="s">
        <v>6</v>
      </c>
    </row>
    <row r="9" spans="1:8" ht="15.75" x14ac:dyDescent="0.25">
      <c r="A9" s="173">
        <v>1</v>
      </c>
      <c r="B9" s="172" t="s">
        <v>239</v>
      </c>
      <c r="C9" s="172"/>
      <c r="D9" s="177"/>
      <c r="E9" s="177"/>
      <c r="F9" s="177"/>
      <c r="G9" s="173">
        <v>1</v>
      </c>
    </row>
    <row r="10" spans="1:8" ht="15.75" x14ac:dyDescent="0.25">
      <c r="A10" s="173">
        <f>A9+1</f>
        <v>2</v>
      </c>
      <c r="B10" s="170" t="s">
        <v>223</v>
      </c>
      <c r="C10" s="175"/>
      <c r="D10" s="307">
        <f>'Pg2 BK-1 Comparison TO6 C1 '!I95</f>
        <v>-19646.344532201532</v>
      </c>
      <c r="E10" s="178"/>
      <c r="F10" s="177" t="s">
        <v>224</v>
      </c>
      <c r="G10" s="173">
        <f>G9+1</f>
        <v>2</v>
      </c>
    </row>
    <row r="11" spans="1:8" ht="15.75" x14ac:dyDescent="0.25">
      <c r="A11" s="173">
        <f t="shared" ref="A11:A22" si="0">A10+1</f>
        <v>3</v>
      </c>
      <c r="B11" s="170"/>
      <c r="C11" s="175"/>
      <c r="D11" s="178"/>
      <c r="E11" s="178"/>
      <c r="F11" s="177"/>
      <c r="G11" s="173">
        <f t="shared" ref="G11:G22" si="1">G10+1</f>
        <v>3</v>
      </c>
    </row>
    <row r="12" spans="1:8" ht="15.75" x14ac:dyDescent="0.25">
      <c r="A12" s="173">
        <f t="shared" si="0"/>
        <v>4</v>
      </c>
      <c r="B12" s="170" t="s">
        <v>225</v>
      </c>
      <c r="C12" s="177"/>
      <c r="D12" s="193">
        <f>'Pg7 TO6 C1 Int Calc'!G52</f>
        <v>-4451.2383628745702</v>
      </c>
      <c r="E12" s="179"/>
      <c r="F12" s="180" t="s">
        <v>226</v>
      </c>
      <c r="G12" s="173">
        <f t="shared" si="1"/>
        <v>4</v>
      </c>
    </row>
    <row r="13" spans="1:8" ht="15.75" x14ac:dyDescent="0.25">
      <c r="A13" s="173">
        <f t="shared" si="0"/>
        <v>5</v>
      </c>
      <c r="B13" s="170"/>
      <c r="C13" s="177"/>
      <c r="D13" s="181"/>
      <c r="E13" s="181"/>
      <c r="F13" s="177"/>
      <c r="G13" s="173">
        <f t="shared" si="1"/>
        <v>5</v>
      </c>
    </row>
    <row r="14" spans="1:8" ht="15.75" x14ac:dyDescent="0.25">
      <c r="A14" s="173">
        <f t="shared" si="0"/>
        <v>6</v>
      </c>
      <c r="B14" s="182" t="s">
        <v>227</v>
      </c>
      <c r="C14" s="175"/>
      <c r="D14" s="183">
        <f>D10+D12</f>
        <v>-24097.582895076102</v>
      </c>
      <c r="E14" s="178"/>
      <c r="F14" s="180" t="s">
        <v>228</v>
      </c>
      <c r="G14" s="173">
        <f t="shared" si="1"/>
        <v>6</v>
      </c>
    </row>
    <row r="15" spans="1:8" ht="15.75" x14ac:dyDescent="0.25">
      <c r="A15" s="173">
        <f t="shared" si="0"/>
        <v>7</v>
      </c>
      <c r="B15" s="170"/>
      <c r="C15" s="177"/>
      <c r="D15" s="184"/>
      <c r="E15" s="170"/>
      <c r="F15" s="170"/>
      <c r="G15" s="173">
        <f t="shared" si="1"/>
        <v>7</v>
      </c>
    </row>
    <row r="16" spans="1:8" ht="15.75" x14ac:dyDescent="0.25">
      <c r="A16" s="173">
        <f t="shared" si="0"/>
        <v>8</v>
      </c>
      <c r="B16" s="170" t="s">
        <v>229</v>
      </c>
      <c r="C16" s="175"/>
      <c r="D16" s="192">
        <f>ROUND(D14*0.010207,0)</f>
        <v>-246</v>
      </c>
      <c r="E16" s="170"/>
      <c r="F16" s="173" t="s">
        <v>230</v>
      </c>
      <c r="G16" s="173">
        <f t="shared" si="1"/>
        <v>8</v>
      </c>
    </row>
    <row r="17" spans="1:7" ht="15.75" x14ac:dyDescent="0.25">
      <c r="A17" s="173">
        <f t="shared" si="0"/>
        <v>9</v>
      </c>
      <c r="B17" s="170"/>
      <c r="C17" s="177"/>
      <c r="D17" s="184"/>
      <c r="E17" s="170"/>
      <c r="G17" s="173">
        <f t="shared" si="1"/>
        <v>9</v>
      </c>
    </row>
    <row r="18" spans="1:7" ht="15.75" x14ac:dyDescent="0.25">
      <c r="A18" s="173">
        <f t="shared" si="0"/>
        <v>10</v>
      </c>
      <c r="B18" s="186" t="s">
        <v>231</v>
      </c>
      <c r="C18" s="177"/>
      <c r="D18" s="184">
        <f>SUM(D14:D16)</f>
        <v>-24343.582895076102</v>
      </c>
      <c r="E18" s="170"/>
      <c r="F18" s="180" t="s">
        <v>232</v>
      </c>
      <c r="G18" s="173">
        <f t="shared" si="1"/>
        <v>10</v>
      </c>
    </row>
    <row r="19" spans="1:7" ht="15.75" x14ac:dyDescent="0.25">
      <c r="A19" s="173">
        <f t="shared" si="0"/>
        <v>11</v>
      </c>
      <c r="B19" s="170"/>
      <c r="C19" s="177"/>
      <c r="D19" s="184"/>
      <c r="E19" s="170"/>
      <c r="G19" s="173">
        <f t="shared" si="1"/>
        <v>11</v>
      </c>
    </row>
    <row r="20" spans="1:7" ht="15.75" x14ac:dyDescent="0.25">
      <c r="A20" s="173">
        <f t="shared" si="0"/>
        <v>12</v>
      </c>
      <c r="B20" s="170" t="s">
        <v>233</v>
      </c>
      <c r="C20" s="175"/>
      <c r="D20" s="185">
        <f>ROUND(D14*0.00205,0)</f>
        <v>-49</v>
      </c>
      <c r="E20" s="170"/>
      <c r="F20" s="173" t="s">
        <v>234</v>
      </c>
      <c r="G20" s="173">
        <f t="shared" si="1"/>
        <v>12</v>
      </c>
    </row>
    <row r="21" spans="1:7" ht="15.75" x14ac:dyDescent="0.25">
      <c r="A21" s="173">
        <f t="shared" si="0"/>
        <v>13</v>
      </c>
      <c r="B21" s="170"/>
      <c r="C21" s="177"/>
      <c r="D21" s="187"/>
      <c r="E21" s="170"/>
      <c r="F21" s="173"/>
      <c r="G21" s="173">
        <f t="shared" si="1"/>
        <v>13</v>
      </c>
    </row>
    <row r="22" spans="1:7" ht="16.5" thickBot="1" x14ac:dyDescent="0.3">
      <c r="A22" s="173">
        <f t="shared" si="0"/>
        <v>14</v>
      </c>
      <c r="B22" s="186" t="s">
        <v>235</v>
      </c>
      <c r="C22" s="175"/>
      <c r="D22" s="188">
        <f>SUM(D18:D21)</f>
        <v>-24392.582895076102</v>
      </c>
      <c r="E22" s="170"/>
      <c r="F22" s="180" t="s">
        <v>236</v>
      </c>
      <c r="G22" s="173">
        <f t="shared" si="1"/>
        <v>14</v>
      </c>
    </row>
    <row r="23" spans="1:7" ht="16.5" thickTop="1" x14ac:dyDescent="0.25">
      <c r="B23" s="170"/>
      <c r="C23" s="170"/>
      <c r="D23" s="170"/>
      <c r="E23" s="170"/>
      <c r="F23" s="170"/>
      <c r="G23" s="170"/>
    </row>
    <row r="24" spans="1:7" ht="15.75" x14ac:dyDescent="0.25">
      <c r="B24" s="170"/>
      <c r="C24" s="170"/>
      <c r="D24" s="170"/>
      <c r="E24" s="170"/>
      <c r="F24" s="170"/>
      <c r="G24" s="170"/>
    </row>
    <row r="25" spans="1:7" ht="17.25" x14ac:dyDescent="0.25">
      <c r="A25" s="189"/>
      <c r="B25" s="170"/>
      <c r="C25" s="170"/>
      <c r="D25" s="170"/>
      <c r="E25" s="170"/>
      <c r="F25" s="170"/>
      <c r="G25" s="170"/>
    </row>
    <row r="26" spans="1:7" ht="15.75" x14ac:dyDescent="0.25">
      <c r="B26" s="170"/>
      <c r="C26" s="170"/>
      <c r="D26" s="170"/>
      <c r="E26" s="170"/>
      <c r="F26" s="170"/>
      <c r="G26" s="170"/>
    </row>
    <row r="27" spans="1:7" ht="15.75" x14ac:dyDescent="0.25">
      <c r="B27" s="170"/>
      <c r="C27" s="170"/>
      <c r="D27" s="170"/>
      <c r="E27" s="170"/>
      <c r="F27" s="170"/>
      <c r="G27" s="170"/>
    </row>
    <row r="28" spans="1:7" ht="17.25" x14ac:dyDescent="0.25">
      <c r="A28" s="190"/>
      <c r="B28" s="191"/>
      <c r="C28" s="170"/>
      <c r="D28" s="170"/>
      <c r="E28" s="170"/>
      <c r="F28" s="170"/>
      <c r="G28" s="170"/>
    </row>
    <row r="29" spans="1:7" ht="15.75" x14ac:dyDescent="0.25">
      <c r="B29" s="170"/>
      <c r="C29" s="170"/>
      <c r="D29" s="170"/>
      <c r="E29" s="170"/>
      <c r="F29" s="170"/>
      <c r="G29" s="170"/>
    </row>
    <row r="30" spans="1:7" ht="17.25" x14ac:dyDescent="0.25">
      <c r="A30" s="189"/>
      <c r="B30" s="170"/>
      <c r="C30" s="170"/>
      <c r="D30" s="170"/>
      <c r="E30" s="170"/>
      <c r="F30" s="170"/>
      <c r="G30" s="170"/>
    </row>
    <row r="31" spans="1:7" ht="15.75" x14ac:dyDescent="0.25">
      <c r="B31" s="170"/>
      <c r="C31" s="170"/>
      <c r="D31" s="170"/>
      <c r="E31" s="170"/>
      <c r="F31" s="170"/>
      <c r="G31" s="170"/>
    </row>
    <row r="32" spans="1:7" ht="15.75" x14ac:dyDescent="0.25">
      <c r="B32" s="170"/>
      <c r="C32" s="170"/>
      <c r="D32" s="170"/>
      <c r="E32" s="170"/>
      <c r="F32" s="170"/>
      <c r="G32" s="170"/>
    </row>
    <row r="33" spans="2:7" ht="15.75" x14ac:dyDescent="0.25">
      <c r="B33" s="170"/>
      <c r="C33" s="170"/>
      <c r="D33" s="170"/>
      <c r="E33" s="170"/>
      <c r="F33" s="170"/>
      <c r="G33" s="170"/>
    </row>
    <row r="34" spans="2:7" ht="15.75" x14ac:dyDescent="0.25">
      <c r="B34" s="170"/>
      <c r="C34" s="170"/>
      <c r="D34" s="170"/>
      <c r="E34" s="170"/>
      <c r="F34" s="170"/>
      <c r="G34" s="170"/>
    </row>
    <row r="35" spans="2:7" ht="15.75" x14ac:dyDescent="0.25">
      <c r="B35" s="170"/>
      <c r="C35" s="170"/>
      <c r="D35" s="170"/>
      <c r="E35" s="170"/>
      <c r="F35" s="170"/>
      <c r="G35" s="170"/>
    </row>
    <row r="36" spans="2:7" ht="15.75" x14ac:dyDescent="0.25">
      <c r="B36" s="170"/>
      <c r="C36" s="170"/>
      <c r="D36" s="170"/>
      <c r="E36" s="170"/>
      <c r="F36" s="170"/>
      <c r="G36" s="170"/>
    </row>
    <row r="37" spans="2:7" ht="15.75" x14ac:dyDescent="0.25">
      <c r="B37" s="170"/>
      <c r="C37" s="170"/>
      <c r="D37" s="170"/>
      <c r="E37" s="170"/>
      <c r="F37" s="170"/>
      <c r="G37" s="170"/>
    </row>
    <row r="38" spans="2:7" ht="15.75" x14ac:dyDescent="0.25">
      <c r="B38" s="170"/>
      <c r="C38" s="170"/>
      <c r="D38" s="170"/>
      <c r="E38" s="170"/>
      <c r="F38" s="170"/>
      <c r="G38" s="170"/>
    </row>
    <row r="39" spans="2:7" ht="15.75" x14ac:dyDescent="0.25">
      <c r="B39" s="170"/>
      <c r="C39" s="170"/>
      <c r="D39" s="170"/>
      <c r="E39" s="170"/>
      <c r="F39" s="170"/>
      <c r="G39" s="170"/>
    </row>
    <row r="40" spans="2:7" ht="15.75" x14ac:dyDescent="0.25">
      <c r="B40" s="170"/>
      <c r="C40" s="170"/>
      <c r="D40" s="170"/>
      <c r="E40" s="170"/>
      <c r="F40" s="170"/>
      <c r="G40" s="170"/>
    </row>
    <row r="41" spans="2:7" ht="15.75" x14ac:dyDescent="0.25">
      <c r="B41" s="170"/>
      <c r="C41" s="170"/>
      <c r="D41" s="170"/>
      <c r="E41" s="170"/>
      <c r="F41" s="170"/>
      <c r="G41" s="170"/>
    </row>
    <row r="42" spans="2:7" ht="15.75" x14ac:dyDescent="0.25">
      <c r="B42" s="170"/>
      <c r="C42" s="170"/>
      <c r="D42" s="170"/>
      <c r="E42" s="170"/>
      <c r="F42" s="170"/>
      <c r="G42" s="170"/>
    </row>
  </sheetData>
  <mergeCells count="1">
    <mergeCell ref="B5:F5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&amp;L&amp;A&amp;C&amp;"Times New Roman,Regular"Page 1&amp;R&amp;F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842F-1B72-420F-8EDC-62CE58D0F461}">
  <dimension ref="A1:R205"/>
  <sheetViews>
    <sheetView view="pageBreakPreview" topLeftCell="A102" zoomScale="60" zoomScaleNormal="80" workbookViewId="0">
      <selection activeCell="G127" sqref="G127"/>
    </sheetView>
  </sheetViews>
  <sheetFormatPr defaultColWidth="9.140625" defaultRowHeight="15.75" x14ac:dyDescent="0.25"/>
  <cols>
    <col min="1" max="1" width="5.140625" style="3" customWidth="1"/>
    <col min="2" max="2" width="86.140625" style="3" customWidth="1"/>
    <col min="3" max="3" width="10.42578125" style="3" customWidth="1"/>
    <col min="4" max="4" width="1.7109375" style="3" customWidth="1"/>
    <col min="5" max="5" width="18.42578125" style="3" customWidth="1"/>
    <col min="6" max="6" width="1.5703125" style="3" customWidth="1"/>
    <col min="7" max="7" width="18.7109375" style="3" customWidth="1"/>
    <col min="8" max="8" width="1.5703125" style="3" customWidth="1"/>
    <col min="9" max="9" width="15.28515625" style="3" customWidth="1"/>
    <col min="10" max="10" width="51.42578125" style="3" customWidth="1"/>
    <col min="11" max="11" width="5.140625" style="1" customWidth="1"/>
    <col min="12" max="12" width="11.42578125" style="3" bestFit="1" customWidth="1"/>
    <col min="13" max="13" width="9.42578125" style="3" bestFit="1" customWidth="1"/>
    <col min="14" max="14" width="11.42578125" style="3" bestFit="1" customWidth="1"/>
    <col min="15" max="15" width="9.85546875" style="3" bestFit="1" customWidth="1"/>
    <col min="16" max="16384" width="9.140625" style="3"/>
  </cols>
  <sheetData>
    <row r="1" spans="1:18" x14ac:dyDescent="0.25">
      <c r="A1" s="263"/>
      <c r="L1"/>
      <c r="M1"/>
      <c r="N1"/>
      <c r="O1"/>
      <c r="P1"/>
      <c r="Q1"/>
    </row>
    <row r="2" spans="1:18" x14ac:dyDescent="0.25">
      <c r="A2" s="1"/>
      <c r="B2" s="326" t="s">
        <v>0</v>
      </c>
      <c r="C2" s="325"/>
      <c r="D2" s="325"/>
      <c r="E2" s="325"/>
      <c r="F2" s="325"/>
      <c r="G2" s="325"/>
      <c r="H2" s="325"/>
      <c r="I2" s="325"/>
      <c r="J2" s="325"/>
    </row>
    <row r="3" spans="1:18" x14ac:dyDescent="0.25">
      <c r="A3" s="1" t="s">
        <v>90</v>
      </c>
      <c r="B3" s="326" t="s">
        <v>248</v>
      </c>
      <c r="C3" s="325"/>
      <c r="D3" s="325"/>
      <c r="E3" s="325"/>
      <c r="F3" s="325"/>
      <c r="G3" s="325"/>
      <c r="H3" s="325"/>
      <c r="I3" s="325"/>
      <c r="J3" s="325"/>
    </row>
    <row r="4" spans="1:18" ht="17.25" x14ac:dyDescent="0.25">
      <c r="A4" s="1"/>
      <c r="B4" s="326" t="s">
        <v>249</v>
      </c>
      <c r="C4" s="327"/>
      <c r="D4" s="327"/>
      <c r="E4" s="327"/>
      <c r="F4" s="327"/>
      <c r="G4" s="327"/>
      <c r="H4" s="327"/>
      <c r="I4" s="327"/>
      <c r="J4" s="327"/>
    </row>
    <row r="5" spans="1:18" x14ac:dyDescent="0.25">
      <c r="A5" s="1"/>
      <c r="B5" s="328" t="s">
        <v>250</v>
      </c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1"/>
      <c r="B6" s="324" t="s">
        <v>3</v>
      </c>
      <c r="C6" s="325"/>
      <c r="D6" s="325"/>
      <c r="E6" s="325"/>
      <c r="F6" s="325"/>
      <c r="G6" s="325"/>
      <c r="H6" s="325"/>
      <c r="I6" s="325"/>
      <c r="J6" s="325"/>
    </row>
    <row r="7" spans="1:18" x14ac:dyDescent="0.25">
      <c r="A7" s="1"/>
      <c r="B7" s="194"/>
      <c r="C7" s="4"/>
      <c r="D7" s="4"/>
      <c r="E7" s="264" t="s">
        <v>437</v>
      </c>
      <c r="F7"/>
      <c r="G7" s="264" t="s">
        <v>438</v>
      </c>
      <c r="H7"/>
      <c r="I7" s="264" t="s">
        <v>439</v>
      </c>
      <c r="J7" s="4"/>
      <c r="L7"/>
      <c r="M7"/>
      <c r="N7"/>
      <c r="O7"/>
      <c r="P7"/>
    </row>
    <row r="8" spans="1:18" ht="18.75" x14ac:dyDescent="0.25">
      <c r="A8" s="1" t="s">
        <v>4</v>
      </c>
      <c r="E8" s="265" t="s">
        <v>462</v>
      </c>
      <c r="F8" s="202"/>
      <c r="G8" s="265" t="s">
        <v>461</v>
      </c>
      <c r="H8" s="202"/>
      <c r="I8" s="266" t="s">
        <v>440</v>
      </c>
      <c r="J8" s="1"/>
      <c r="K8" s="1" t="s">
        <v>4</v>
      </c>
      <c r="L8"/>
      <c r="M8"/>
      <c r="N8"/>
      <c r="O8"/>
      <c r="P8"/>
    </row>
    <row r="9" spans="1:18" ht="15.75" customHeight="1" x14ac:dyDescent="0.25">
      <c r="A9" s="1" t="s">
        <v>6</v>
      </c>
      <c r="B9" s="4" t="s">
        <v>90</v>
      </c>
      <c r="E9" s="267" t="s">
        <v>441</v>
      </c>
      <c r="F9" s="248"/>
      <c r="G9" s="267" t="s">
        <v>442</v>
      </c>
      <c r="H9" s="248"/>
      <c r="I9" s="268" t="s">
        <v>443</v>
      </c>
      <c r="J9" s="6" t="s">
        <v>9</v>
      </c>
      <c r="K9" s="1" t="s">
        <v>6</v>
      </c>
      <c r="L9"/>
      <c r="M9"/>
      <c r="N9"/>
      <c r="O9"/>
      <c r="P9"/>
    </row>
    <row r="10" spans="1:18" x14ac:dyDescent="0.25">
      <c r="A10" s="1"/>
      <c r="B10" s="205" t="s">
        <v>251</v>
      </c>
      <c r="G10" s="206"/>
      <c r="J10" s="1"/>
      <c r="L10"/>
      <c r="M10"/>
      <c r="N10"/>
      <c r="O10"/>
      <c r="P10"/>
    </row>
    <row r="11" spans="1:18" x14ac:dyDescent="0.25">
      <c r="A11" s="1">
        <v>1</v>
      </c>
      <c r="B11" s="44" t="s">
        <v>252</v>
      </c>
      <c r="C11" s="207"/>
      <c r="D11" s="207"/>
      <c r="E11" s="49">
        <f>'Pg3 BK-1 TO6 C1_Revised'!E11</f>
        <v>117262.21525000001</v>
      </c>
      <c r="F11" s="207"/>
      <c r="G11" s="49">
        <f>'Pg4 BK-1 TO6 C1_As Filed'!E11</f>
        <v>117262.21525000001</v>
      </c>
      <c r="I11" s="249">
        <f>E11-G11</f>
        <v>0</v>
      </c>
      <c r="J11" s="1" t="s">
        <v>444</v>
      </c>
      <c r="K11" s="1">
        <f>A11</f>
        <v>1</v>
      </c>
      <c r="L11" s="44"/>
    </row>
    <row r="12" spans="1:18" x14ac:dyDescent="0.25">
      <c r="A12" s="1">
        <f t="shared" ref="A12:A40" si="0">A11+1</f>
        <v>2</v>
      </c>
      <c r="B12" s="44" t="s">
        <v>90</v>
      </c>
      <c r="C12" s="207"/>
      <c r="D12" s="207"/>
      <c r="E12" s="208" t="s">
        <v>90</v>
      </c>
      <c r="F12" s="207"/>
      <c r="G12" s="208" t="s">
        <v>90</v>
      </c>
      <c r="I12" s="248"/>
      <c r="J12" s="1"/>
      <c r="K12" s="1">
        <f t="shared" ref="K12:K40" si="1">K11+1</f>
        <v>2</v>
      </c>
      <c r="L12" s="44"/>
    </row>
    <row r="13" spans="1:18" x14ac:dyDescent="0.25">
      <c r="A13" s="1">
        <f t="shared" si="0"/>
        <v>3</v>
      </c>
      <c r="B13" s="44" t="s">
        <v>254</v>
      </c>
      <c r="C13" s="207"/>
      <c r="D13" s="207"/>
      <c r="E13" s="209">
        <f>'Pg3 BK-1 TO6 C1_Revised'!E13</f>
        <v>100674.79858886809</v>
      </c>
      <c r="F13" s="207"/>
      <c r="G13" s="209">
        <f>'Pg4 BK-1 TO6 C1_As Filed'!E13</f>
        <v>100674.79858886809</v>
      </c>
      <c r="H13" s="4"/>
      <c r="I13" s="269">
        <f>E13-G13</f>
        <v>0</v>
      </c>
      <c r="J13" s="1" t="s">
        <v>445</v>
      </c>
      <c r="K13" s="1">
        <f t="shared" si="1"/>
        <v>3</v>
      </c>
      <c r="L13" s="44"/>
      <c r="M13"/>
      <c r="N13"/>
      <c r="O13"/>
      <c r="P13"/>
      <c r="Q13"/>
      <c r="R13"/>
    </row>
    <row r="14" spans="1:18" x14ac:dyDescent="0.25">
      <c r="A14" s="1">
        <f t="shared" si="0"/>
        <v>4</v>
      </c>
      <c r="B14" s="44"/>
      <c r="C14" s="207"/>
      <c r="D14" s="207"/>
      <c r="E14" s="208"/>
      <c r="F14" s="207"/>
      <c r="G14" s="208"/>
      <c r="H14" s="4"/>
      <c r="I14" s="248"/>
      <c r="J14" s="1"/>
      <c r="K14" s="1">
        <f t="shared" si="1"/>
        <v>4</v>
      </c>
      <c r="M14" s="253"/>
    </row>
    <row r="15" spans="1:18" x14ac:dyDescent="0.25">
      <c r="A15" s="1">
        <f t="shared" si="0"/>
        <v>5</v>
      </c>
      <c r="B15" s="44" t="s">
        <v>256</v>
      </c>
      <c r="C15" s="207"/>
      <c r="D15" s="207"/>
      <c r="E15" s="210">
        <f>'Pg3 BK-1 TO6 C1_Revised'!E15</f>
        <v>0</v>
      </c>
      <c r="F15" s="207"/>
      <c r="G15" s="210">
        <f>'Pg4 BK-1 TO6 C1_As Filed'!E15</f>
        <v>0</v>
      </c>
      <c r="I15" s="270">
        <f>E15-G15</f>
        <v>0</v>
      </c>
      <c r="J15" s="1" t="s">
        <v>420</v>
      </c>
      <c r="K15" s="1">
        <f t="shared" si="1"/>
        <v>5</v>
      </c>
      <c r="M15" s="253"/>
    </row>
    <row r="16" spans="1:18" x14ac:dyDescent="0.25">
      <c r="A16" s="1">
        <f t="shared" si="0"/>
        <v>6</v>
      </c>
      <c r="B16" s="44" t="s">
        <v>258</v>
      </c>
      <c r="C16" s="207"/>
      <c r="D16" s="207"/>
      <c r="E16" s="63">
        <f>E11+E13+E15</f>
        <v>217937.01383886809</v>
      </c>
      <c r="F16" s="207"/>
      <c r="G16" s="63">
        <f>G11+G13+G15</f>
        <v>217937.01383886809</v>
      </c>
      <c r="H16" s="4"/>
      <c r="I16" s="271">
        <f>E16-G16</f>
        <v>0</v>
      </c>
      <c r="J16" s="1" t="s">
        <v>259</v>
      </c>
      <c r="K16" s="1">
        <f t="shared" si="1"/>
        <v>6</v>
      </c>
      <c r="L16" s="1"/>
      <c r="M16" s="253"/>
    </row>
    <row r="17" spans="1:12" x14ac:dyDescent="0.25">
      <c r="A17" s="1">
        <f t="shared" si="0"/>
        <v>7</v>
      </c>
      <c r="E17" s="16"/>
      <c r="G17" s="16"/>
      <c r="I17" s="248"/>
      <c r="J17" s="1"/>
      <c r="K17" s="1">
        <f t="shared" si="1"/>
        <v>7</v>
      </c>
    </row>
    <row r="18" spans="1:12" x14ac:dyDescent="0.25">
      <c r="A18" s="1">
        <f t="shared" si="0"/>
        <v>8</v>
      </c>
      <c r="B18" s="3" t="s">
        <v>260</v>
      </c>
      <c r="C18" s="207"/>
      <c r="D18" s="207"/>
      <c r="E18" s="49">
        <f>'Pg3 BK-1 TO6 C1_Revised'!E18</f>
        <v>279272.80829887092</v>
      </c>
      <c r="F18" s="207"/>
      <c r="G18" s="49">
        <f>'Pg4 BK-1 TO6 C1_As Filed'!E18</f>
        <v>279272.80829887092</v>
      </c>
      <c r="H18" s="112"/>
      <c r="I18" s="269">
        <f>E18-G18</f>
        <v>0</v>
      </c>
      <c r="J18" s="1" t="s">
        <v>261</v>
      </c>
      <c r="K18" s="1">
        <f t="shared" si="1"/>
        <v>8</v>
      </c>
    </row>
    <row r="19" spans="1:12" x14ac:dyDescent="0.25">
      <c r="A19" s="1">
        <f t="shared" si="0"/>
        <v>9</v>
      </c>
      <c r="E19" s="140" t="s">
        <v>90</v>
      </c>
      <c r="G19" s="140" t="s">
        <v>90</v>
      </c>
      <c r="I19" s="248"/>
      <c r="J19" s="1"/>
      <c r="K19" s="1">
        <f t="shared" si="1"/>
        <v>9</v>
      </c>
    </row>
    <row r="20" spans="1:12" ht="18.75" x14ac:dyDescent="0.25">
      <c r="A20" s="1">
        <f t="shared" si="0"/>
        <v>10</v>
      </c>
      <c r="B20" s="3" t="s">
        <v>446</v>
      </c>
      <c r="E20" s="212">
        <f>'Pg3 BK-1 TO6 C1_Revised'!E20</f>
        <v>0</v>
      </c>
      <c r="G20" s="212">
        <f>'Pg4 BK-1 TO6 C1_As Filed'!E20</f>
        <v>0</v>
      </c>
      <c r="I20" s="269">
        <f>E20-G20</f>
        <v>0</v>
      </c>
      <c r="J20" s="1" t="s">
        <v>263</v>
      </c>
      <c r="K20" s="1">
        <f t="shared" si="1"/>
        <v>10</v>
      </c>
      <c r="L20" s="44"/>
    </row>
    <row r="21" spans="1:12" x14ac:dyDescent="0.25">
      <c r="A21" s="1">
        <f t="shared" si="0"/>
        <v>11</v>
      </c>
      <c r="E21" s="140"/>
      <c r="G21" s="140"/>
      <c r="I21" s="248"/>
      <c r="J21" s="1"/>
      <c r="K21" s="1">
        <f t="shared" si="1"/>
        <v>11</v>
      </c>
    </row>
    <row r="22" spans="1:12" x14ac:dyDescent="0.25">
      <c r="A22" s="1">
        <f t="shared" si="0"/>
        <v>12</v>
      </c>
      <c r="B22" s="3" t="s">
        <v>264</v>
      </c>
      <c r="C22" s="207"/>
      <c r="D22" s="207"/>
      <c r="E22" s="209">
        <f>'Pg3 BK-1 TO6 C1_Revised'!E22</f>
        <v>71348.362928506802</v>
      </c>
      <c r="F22" s="207"/>
      <c r="G22" s="209">
        <f>'Pg4 BK-1 TO6 C1_As Filed'!E22</f>
        <v>71348.362928506802</v>
      </c>
      <c r="H22" s="4"/>
      <c r="I22" s="269">
        <f>E22-G22</f>
        <v>0</v>
      </c>
      <c r="J22" s="1" t="s">
        <v>421</v>
      </c>
      <c r="K22" s="1">
        <f t="shared" si="1"/>
        <v>12</v>
      </c>
      <c r="L22" s="44"/>
    </row>
    <row r="23" spans="1:12" x14ac:dyDescent="0.25">
      <c r="A23" s="1">
        <f t="shared" si="0"/>
        <v>13</v>
      </c>
      <c r="B23" s="44"/>
      <c r="C23" s="207"/>
      <c r="D23" s="207"/>
      <c r="E23" s="208"/>
      <c r="F23" s="207"/>
      <c r="G23" s="208"/>
      <c r="I23" s="248"/>
      <c r="J23" s="1"/>
      <c r="K23" s="1">
        <f t="shared" si="1"/>
        <v>13</v>
      </c>
    </row>
    <row r="24" spans="1:12" x14ac:dyDescent="0.25">
      <c r="A24" s="1">
        <f t="shared" si="0"/>
        <v>14</v>
      </c>
      <c r="B24" s="3" t="s">
        <v>266</v>
      </c>
      <c r="C24" s="207"/>
      <c r="D24" s="207"/>
      <c r="E24" s="210">
        <f>'Pg3 BK-1 TO6 C1_Revised'!E24</f>
        <v>3846.2646305403759</v>
      </c>
      <c r="F24" s="207"/>
      <c r="G24" s="210">
        <f>'Pg4 BK-1 TO6 C1_As Filed'!E24</f>
        <v>3846.2646305403759</v>
      </c>
      <c r="H24" s="4"/>
      <c r="I24" s="270">
        <f>E24-G24</f>
        <v>0</v>
      </c>
      <c r="J24" s="1" t="s">
        <v>422</v>
      </c>
      <c r="K24" s="1">
        <f t="shared" si="1"/>
        <v>14</v>
      </c>
      <c r="L24" s="44"/>
    </row>
    <row r="25" spans="1:12" x14ac:dyDescent="0.25">
      <c r="A25" s="1">
        <f t="shared" si="0"/>
        <v>15</v>
      </c>
      <c r="B25" s="44" t="s">
        <v>268</v>
      </c>
      <c r="C25" s="207"/>
      <c r="D25" s="207"/>
      <c r="E25" s="63">
        <f>SUM(E16+E18+E20+E22+E24)</f>
        <v>572404.44969678624</v>
      </c>
      <c r="F25" s="207"/>
      <c r="G25" s="63">
        <f>SUM(G16+G18+G20+G22+G24)</f>
        <v>572404.44969678624</v>
      </c>
      <c r="H25" s="4"/>
      <c r="I25" s="272">
        <f>SUM(I16:I24)</f>
        <v>0</v>
      </c>
      <c r="J25" s="1" t="s">
        <v>269</v>
      </c>
      <c r="K25" s="1">
        <f t="shared" si="1"/>
        <v>15</v>
      </c>
    </row>
    <row r="26" spans="1:12" x14ac:dyDescent="0.25">
      <c r="A26" s="1">
        <f t="shared" si="0"/>
        <v>16</v>
      </c>
      <c r="B26" s="44"/>
      <c r="C26" s="207"/>
      <c r="D26" s="207"/>
      <c r="E26" s="213"/>
      <c r="F26" s="207"/>
      <c r="G26" s="213"/>
      <c r="I26" s="248"/>
      <c r="J26" s="1"/>
      <c r="K26" s="1">
        <f t="shared" si="1"/>
        <v>16</v>
      </c>
    </row>
    <row r="27" spans="1:12" ht="18.75" x14ac:dyDescent="0.25">
      <c r="A27" s="1">
        <f t="shared" si="0"/>
        <v>17</v>
      </c>
      <c r="B27" s="44" t="s">
        <v>270</v>
      </c>
      <c r="C27" s="207"/>
      <c r="D27" s="207"/>
      <c r="E27" s="64">
        <f>'Pg3 BK-1 TO6 C1_Revised'!E27</f>
        <v>9.3026367903775511E-2</v>
      </c>
      <c r="F27" s="207"/>
      <c r="G27" s="64">
        <f>'Pg4 BK-1 TO6 C1_As Filed'!E27</f>
        <v>9.3026367903775511E-2</v>
      </c>
      <c r="I27" s="273">
        <f>E27-G27</f>
        <v>0</v>
      </c>
      <c r="J27" s="1" t="s">
        <v>428</v>
      </c>
      <c r="K27" s="1">
        <f t="shared" si="1"/>
        <v>17</v>
      </c>
    </row>
    <row r="28" spans="1:12" x14ac:dyDescent="0.25">
      <c r="A28" s="1">
        <f t="shared" si="0"/>
        <v>18</v>
      </c>
      <c r="B28" s="44" t="s">
        <v>271</v>
      </c>
      <c r="C28" s="207"/>
      <c r="D28" s="207"/>
      <c r="E28" s="251">
        <f>E140</f>
        <v>5319978.2293297015</v>
      </c>
      <c r="F28" s="207"/>
      <c r="G28" s="251">
        <f>G140</f>
        <v>5319978.2293297015</v>
      </c>
      <c r="I28" s="274">
        <f>E28-G28</f>
        <v>0</v>
      </c>
      <c r="J28" s="1" t="s">
        <v>272</v>
      </c>
      <c r="K28" s="1">
        <f t="shared" si="1"/>
        <v>18</v>
      </c>
    </row>
    <row r="29" spans="1:12" x14ac:dyDescent="0.25">
      <c r="A29" s="1">
        <f t="shared" si="0"/>
        <v>19</v>
      </c>
      <c r="B29" s="3" t="s">
        <v>273</v>
      </c>
      <c r="C29" s="207"/>
      <c r="D29" s="207"/>
      <c r="E29" s="254">
        <f>E28*E27</f>
        <v>494898.25200170104</v>
      </c>
      <c r="F29" s="207"/>
      <c r="G29" s="254">
        <f>G28*G27</f>
        <v>494898.25200170104</v>
      </c>
      <c r="I29" s="275">
        <f>E29-G29</f>
        <v>0</v>
      </c>
      <c r="J29" s="1" t="s">
        <v>274</v>
      </c>
      <c r="K29" s="1">
        <f t="shared" si="1"/>
        <v>19</v>
      </c>
    </row>
    <row r="30" spans="1:12" x14ac:dyDescent="0.25">
      <c r="A30" s="1">
        <f t="shared" si="0"/>
        <v>20</v>
      </c>
      <c r="C30" s="207"/>
      <c r="D30" s="207"/>
      <c r="E30" s="213"/>
      <c r="F30" s="207"/>
      <c r="G30" s="213"/>
      <c r="I30" s="275"/>
      <c r="J30" s="1"/>
      <c r="K30" s="1">
        <f t="shared" si="1"/>
        <v>20</v>
      </c>
    </row>
    <row r="31" spans="1:12" ht="18.75" x14ac:dyDescent="0.25">
      <c r="A31" s="1">
        <f t="shared" si="0"/>
        <v>21</v>
      </c>
      <c r="B31" s="44" t="s">
        <v>275</v>
      </c>
      <c r="C31" s="207"/>
      <c r="D31" s="207"/>
      <c r="E31" s="68">
        <f>'Pg3 BK-1 TO6 C1_Revised'!E31</f>
        <v>0</v>
      </c>
      <c r="F31" s="199" t="s">
        <v>244</v>
      </c>
      <c r="G31" s="54">
        <f>'Pg4 BK-1 TO6 C1_As Filed'!E31</f>
        <v>3.692937016901445E-3</v>
      </c>
      <c r="H31" s="4"/>
      <c r="I31" s="276">
        <f>E31-G31</f>
        <v>-3.692937016901445E-3</v>
      </c>
      <c r="J31" s="287" t="s">
        <v>423</v>
      </c>
      <c r="K31" s="1">
        <f t="shared" si="1"/>
        <v>21</v>
      </c>
      <c r="L31" s="44"/>
    </row>
    <row r="32" spans="1:12" x14ac:dyDescent="0.25">
      <c r="A32" s="1">
        <f t="shared" si="0"/>
        <v>22</v>
      </c>
      <c r="B32" s="44" t="s">
        <v>271</v>
      </c>
      <c r="C32" s="207"/>
      <c r="D32" s="207"/>
      <c r="E32" s="308">
        <f>E140-E123</f>
        <v>5319978.2293297015</v>
      </c>
      <c r="F32" s="207"/>
      <c r="G32" s="308">
        <f>G140-G123</f>
        <v>5319978.2293297015</v>
      </c>
      <c r="H32" s="4"/>
      <c r="I32" s="272">
        <f>E32-G32</f>
        <v>0</v>
      </c>
      <c r="J32" s="1" t="s">
        <v>276</v>
      </c>
      <c r="K32" s="1">
        <f t="shared" si="1"/>
        <v>22</v>
      </c>
    </row>
    <row r="33" spans="1:12" x14ac:dyDescent="0.25">
      <c r="A33" s="1">
        <f t="shared" si="0"/>
        <v>23</v>
      </c>
      <c r="B33" s="3" t="s">
        <v>277</v>
      </c>
      <c r="E33" s="256">
        <f>E32*E31</f>
        <v>0</v>
      </c>
      <c r="F33" s="199" t="s">
        <v>244</v>
      </c>
      <c r="G33" s="254">
        <f>G32*G31</f>
        <v>19646.34453220146</v>
      </c>
      <c r="H33" s="4"/>
      <c r="I33" s="277">
        <f>E33-G33</f>
        <v>-19646.34453220146</v>
      </c>
      <c r="J33" s="1" t="s">
        <v>278</v>
      </c>
      <c r="K33" s="1">
        <f t="shared" si="1"/>
        <v>23</v>
      </c>
    </row>
    <row r="34" spans="1:12" x14ac:dyDescent="0.25">
      <c r="A34" s="1">
        <f t="shared" si="0"/>
        <v>24</v>
      </c>
      <c r="E34" s="63"/>
      <c r="G34" s="63"/>
      <c r="I34" s="275"/>
      <c r="J34" s="1"/>
      <c r="K34" s="1">
        <f t="shared" si="1"/>
        <v>24</v>
      </c>
    </row>
    <row r="35" spans="1:12" x14ac:dyDescent="0.25">
      <c r="A35" s="1">
        <f t="shared" si="0"/>
        <v>25</v>
      </c>
      <c r="B35" s="3" t="s">
        <v>279</v>
      </c>
      <c r="E35" s="49">
        <f>'Pg3 BK-1 TO6 C1_Revised'!E35</f>
        <v>1304.0991895338727</v>
      </c>
      <c r="G35" s="49">
        <f>'Pg4 BK-1 TO6 C1_As Filed'!E35</f>
        <v>1304.0991895338727</v>
      </c>
      <c r="I35" s="278">
        <f t="shared" ref="I35:I38" si="2">E35-G35</f>
        <v>0</v>
      </c>
      <c r="J35" s="1" t="s">
        <v>280</v>
      </c>
      <c r="K35" s="1">
        <f t="shared" si="1"/>
        <v>25</v>
      </c>
      <c r="L35" s="44"/>
    </row>
    <row r="36" spans="1:12" x14ac:dyDescent="0.25">
      <c r="A36" s="1">
        <f t="shared" si="0"/>
        <v>26</v>
      </c>
      <c r="B36" s="3" t="s">
        <v>281</v>
      </c>
      <c r="E36" s="209">
        <f>'Pg3 BK-1 TO6 C1_Revised'!E36</f>
        <v>-9500.6500000000015</v>
      </c>
      <c r="G36" s="209">
        <f>'Pg4 BK-1 TO6 C1_As Filed'!E36</f>
        <v>-9500.6500000000015</v>
      </c>
      <c r="H36" s="4"/>
      <c r="I36" s="269">
        <f t="shared" si="2"/>
        <v>0</v>
      </c>
      <c r="J36" s="1" t="s">
        <v>282</v>
      </c>
      <c r="K36" s="1">
        <f t="shared" si="1"/>
        <v>26</v>
      </c>
      <c r="L36" s="44"/>
    </row>
    <row r="37" spans="1:12" x14ac:dyDescent="0.25">
      <c r="A37" s="1">
        <f t="shared" si="0"/>
        <v>27</v>
      </c>
      <c r="B37" s="3" t="s">
        <v>283</v>
      </c>
      <c r="E37" s="209">
        <f>'Pg3 BK-1 TO6 C1_Revised'!E37</f>
        <v>0</v>
      </c>
      <c r="G37" s="209">
        <f>'Pg4 BK-1 TO6 C1_As Filed'!E37</f>
        <v>0</v>
      </c>
      <c r="I37" s="269">
        <f t="shared" si="2"/>
        <v>0</v>
      </c>
      <c r="J37" s="1" t="s">
        <v>284</v>
      </c>
      <c r="K37" s="1">
        <f t="shared" si="1"/>
        <v>27</v>
      </c>
    </row>
    <row r="38" spans="1:12" x14ac:dyDescent="0.25">
      <c r="A38" s="1">
        <f t="shared" si="0"/>
        <v>28</v>
      </c>
      <c r="B38" s="56" t="s">
        <v>285</v>
      </c>
      <c r="E38" s="210">
        <f>'Pg3 BK-1 TO6 C1_Revised'!E38</f>
        <v>0</v>
      </c>
      <c r="G38" s="210">
        <f>'Pg4 BK-1 TO6 C1_As Filed'!E38</f>
        <v>0</v>
      </c>
      <c r="I38" s="270">
        <f t="shared" si="2"/>
        <v>0</v>
      </c>
      <c r="J38" s="1" t="s">
        <v>286</v>
      </c>
      <c r="K38" s="1">
        <f t="shared" si="1"/>
        <v>28</v>
      </c>
      <c r="L38" s="44"/>
    </row>
    <row r="39" spans="1:12" x14ac:dyDescent="0.25">
      <c r="A39" s="1">
        <f t="shared" si="0"/>
        <v>29</v>
      </c>
      <c r="E39" s="140" t="s">
        <v>90</v>
      </c>
      <c r="G39" s="140" t="s">
        <v>90</v>
      </c>
      <c r="I39" s="248"/>
      <c r="J39" s="1"/>
      <c r="K39" s="1">
        <f t="shared" si="1"/>
        <v>29</v>
      </c>
      <c r="L39" s="44"/>
    </row>
    <row r="40" spans="1:12" ht="19.5" thickBot="1" x14ac:dyDescent="0.3">
      <c r="A40" s="1">
        <f t="shared" si="0"/>
        <v>30</v>
      </c>
      <c r="B40" s="3" t="s">
        <v>287</v>
      </c>
      <c r="C40" s="207"/>
      <c r="D40" s="207"/>
      <c r="E40" s="257">
        <f>E29+E33+E25+SUM(E35:E38)</f>
        <v>1059106.1508880211</v>
      </c>
      <c r="F40" s="199" t="s">
        <v>244</v>
      </c>
      <c r="G40" s="216">
        <f>G29+G33+G25+SUM(G35:G38)</f>
        <v>1078752.4954202226</v>
      </c>
      <c r="H40" s="4"/>
      <c r="I40" s="279">
        <f>E40-G40</f>
        <v>-19646.344532201532</v>
      </c>
      <c r="J40" s="1" t="s">
        <v>424</v>
      </c>
      <c r="K40" s="1">
        <f t="shared" si="1"/>
        <v>30</v>
      </c>
      <c r="L40" s="44"/>
    </row>
    <row r="41" spans="1:12" ht="16.5" thickTop="1" x14ac:dyDescent="0.25">
      <c r="A41" s="1"/>
      <c r="C41" s="207"/>
      <c r="D41" s="207"/>
      <c r="E41" s="207"/>
      <c r="F41" s="207"/>
      <c r="G41" s="217"/>
      <c r="H41" s="4"/>
      <c r="I41" s="4"/>
      <c r="J41" s="1"/>
      <c r="L41" s="44"/>
    </row>
    <row r="42" spans="1:12" x14ac:dyDescent="0.25">
      <c r="A42" s="1"/>
      <c r="C42" s="207"/>
      <c r="D42" s="207"/>
      <c r="E42" s="207"/>
      <c r="F42" s="207"/>
      <c r="G42" s="217"/>
      <c r="H42" s="4"/>
      <c r="I42" s="4"/>
      <c r="J42" s="1"/>
      <c r="L42" s="44"/>
    </row>
    <row r="43" spans="1:12" x14ac:dyDescent="0.25">
      <c r="A43" s="199" t="s">
        <v>244</v>
      </c>
      <c r="B43" s="202" t="s">
        <v>457</v>
      </c>
      <c r="C43" s="207"/>
      <c r="D43" s="207"/>
      <c r="E43" s="207"/>
      <c r="F43" s="207"/>
      <c r="G43" s="217"/>
      <c r="H43" s="4"/>
      <c r="I43" s="4"/>
      <c r="J43" s="1"/>
      <c r="L43" s="44"/>
    </row>
    <row r="44" spans="1:12" ht="18.75" x14ac:dyDescent="0.25">
      <c r="A44" s="218">
        <v>1</v>
      </c>
      <c r="B44" s="3" t="s">
        <v>463</v>
      </c>
      <c r="C44" s="207"/>
      <c r="D44" s="207"/>
      <c r="E44" s="207"/>
      <c r="F44" s="207"/>
      <c r="G44" s="217"/>
      <c r="H44" s="4"/>
      <c r="I44" s="4"/>
      <c r="J44" s="1"/>
      <c r="L44" s="44"/>
    </row>
    <row r="45" spans="1:12" ht="18.75" x14ac:dyDescent="0.25">
      <c r="A45" s="218">
        <v>2</v>
      </c>
      <c r="B45" s="3" t="s">
        <v>289</v>
      </c>
      <c r="C45" s="207"/>
      <c r="D45" s="207"/>
      <c r="E45" s="207"/>
      <c r="F45" s="207"/>
      <c r="G45" s="217"/>
      <c r="H45" s="4"/>
      <c r="I45" s="4"/>
      <c r="J45" s="1"/>
      <c r="L45" s="44"/>
    </row>
    <row r="46" spans="1:12" ht="18.75" x14ac:dyDescent="0.25">
      <c r="A46" s="218"/>
      <c r="C46" s="207"/>
      <c r="D46" s="207"/>
      <c r="E46" s="207"/>
      <c r="F46" s="207"/>
      <c r="G46" s="217"/>
      <c r="H46" s="4"/>
      <c r="I46" s="4"/>
      <c r="J46" s="1"/>
      <c r="L46" s="44"/>
    </row>
    <row r="47" spans="1:12" x14ac:dyDescent="0.25">
      <c r="A47" s="1"/>
      <c r="C47" s="207"/>
      <c r="D47" s="207"/>
      <c r="E47" s="207"/>
      <c r="F47" s="207"/>
      <c r="G47" s="217"/>
      <c r="H47" s="4"/>
      <c r="I47" s="4"/>
      <c r="J47" s="1"/>
      <c r="L47" s="44"/>
    </row>
    <row r="48" spans="1:12" x14ac:dyDescent="0.25">
      <c r="A48" s="1"/>
      <c r="B48" s="326" t="s">
        <v>0</v>
      </c>
      <c r="C48" s="325"/>
      <c r="D48" s="325"/>
      <c r="E48" s="325"/>
      <c r="F48" s="325"/>
      <c r="G48" s="325"/>
      <c r="H48" s="325"/>
      <c r="I48" s="325"/>
      <c r="J48" s="325"/>
      <c r="L48" s="44"/>
    </row>
    <row r="49" spans="1:15" x14ac:dyDescent="0.25">
      <c r="A49" s="1"/>
      <c r="B49" s="326" t="s">
        <v>248</v>
      </c>
      <c r="C49" s="325"/>
      <c r="D49" s="325"/>
      <c r="E49" s="325"/>
      <c r="F49" s="325"/>
      <c r="G49" s="325"/>
      <c r="H49" s="325"/>
      <c r="I49" s="325"/>
      <c r="J49" s="325"/>
      <c r="L49" s="44"/>
    </row>
    <row r="50" spans="1:15" ht="17.25" x14ac:dyDescent="0.25">
      <c r="A50" s="1"/>
      <c r="B50" s="326" t="s">
        <v>249</v>
      </c>
      <c r="C50" s="327"/>
      <c r="D50" s="327"/>
      <c r="E50" s="327"/>
      <c r="F50" s="327"/>
      <c r="G50" s="327"/>
      <c r="H50" s="327"/>
      <c r="I50" s="327"/>
      <c r="J50" s="327"/>
      <c r="L50" s="44"/>
    </row>
    <row r="51" spans="1:15" x14ac:dyDescent="0.25">
      <c r="A51" s="1"/>
      <c r="B51" s="322" t="str">
        <f>B5</f>
        <v>For the Base Period &amp; True-Up Period Ending December 31, 2023</v>
      </c>
      <c r="C51" s="323"/>
      <c r="D51" s="323"/>
      <c r="E51" s="323"/>
      <c r="F51" s="323"/>
      <c r="G51" s="323"/>
      <c r="H51" s="323"/>
      <c r="I51" s="323"/>
      <c r="J51" s="323"/>
      <c r="L51" s="44"/>
    </row>
    <row r="52" spans="1:15" x14ac:dyDescent="0.25">
      <c r="A52" s="1"/>
      <c r="B52" s="324" t="s">
        <v>3</v>
      </c>
      <c r="C52" s="325"/>
      <c r="D52" s="325"/>
      <c r="E52" s="325"/>
      <c r="F52" s="325"/>
      <c r="G52" s="325"/>
      <c r="H52" s="325"/>
      <c r="I52" s="325"/>
      <c r="J52" s="325"/>
      <c r="L52" s="44"/>
    </row>
    <row r="53" spans="1:15" x14ac:dyDescent="0.25">
      <c r="A53" s="1"/>
      <c r="C53" s="207"/>
      <c r="D53" s="207"/>
      <c r="E53" s="264" t="s">
        <v>437</v>
      </c>
      <c r="F53"/>
      <c r="G53" s="264" t="s">
        <v>438</v>
      </c>
      <c r="H53"/>
      <c r="I53" s="264" t="s">
        <v>439</v>
      </c>
      <c r="J53" s="1"/>
      <c r="L53" s="44"/>
    </row>
    <row r="54" spans="1:15" ht="18.75" x14ac:dyDescent="0.25">
      <c r="A54" s="1" t="s">
        <v>4</v>
      </c>
      <c r="E54" s="265" t="str">
        <f>E8</f>
        <v xml:space="preserve">Revised TO6 C1 </v>
      </c>
      <c r="F54" s="202"/>
      <c r="G54" s="265" t="s">
        <v>461</v>
      </c>
      <c r="I54" s="266" t="s">
        <v>440</v>
      </c>
      <c r="J54" s="1"/>
      <c r="K54" s="1" t="s">
        <v>4</v>
      </c>
      <c r="L54" s="44"/>
    </row>
    <row r="55" spans="1:15" x14ac:dyDescent="0.25">
      <c r="A55" s="1" t="s">
        <v>6</v>
      </c>
      <c r="B55" s="4" t="s">
        <v>90</v>
      </c>
      <c r="E55" s="204" t="s">
        <v>8</v>
      </c>
      <c r="G55" s="204" t="s">
        <v>8</v>
      </c>
      <c r="I55" s="268" t="s">
        <v>443</v>
      </c>
      <c r="J55" s="6" t="s">
        <v>9</v>
      </c>
      <c r="K55" s="1" t="s">
        <v>6</v>
      </c>
      <c r="L55" s="44"/>
    </row>
    <row r="56" spans="1:15" ht="18.75" x14ac:dyDescent="0.25">
      <c r="A56" s="1"/>
      <c r="B56" s="205" t="s">
        <v>447</v>
      </c>
      <c r="G56" s="1"/>
      <c r="J56" s="1"/>
      <c r="L56" s="44"/>
    </row>
    <row r="57" spans="1:15" x14ac:dyDescent="0.25">
      <c r="A57" s="1">
        <v>1</v>
      </c>
      <c r="B57" s="44" t="s">
        <v>291</v>
      </c>
      <c r="C57" s="207"/>
      <c r="D57" s="207"/>
      <c r="E57" s="220">
        <f>'Pg3 BK-1 TO6 C1_Revised'!E56</f>
        <v>0</v>
      </c>
      <c r="F57" s="207"/>
      <c r="G57" s="220">
        <f>'Pg4 BK-1 TO6 C1_As Filed'!E56</f>
        <v>0</v>
      </c>
      <c r="I57" s="280">
        <f>E57-G57</f>
        <v>0</v>
      </c>
      <c r="J57" s="1" t="s">
        <v>292</v>
      </c>
      <c r="K57" s="1">
        <f>A57</f>
        <v>1</v>
      </c>
      <c r="L57" s="44"/>
    </row>
    <row r="58" spans="1:15" x14ac:dyDescent="0.25">
      <c r="A58" s="1">
        <f t="shared" ref="A58:A95" si="3">A57+1</f>
        <v>2</v>
      </c>
      <c r="B58" s="44"/>
      <c r="C58" s="207"/>
      <c r="D58" s="207"/>
      <c r="E58" s="217"/>
      <c r="F58" s="207"/>
      <c r="G58" s="217"/>
      <c r="I58" s="280"/>
      <c r="J58" s="1"/>
      <c r="K58" s="1">
        <f t="shared" ref="K58:K95" si="4">K57+1</f>
        <v>2</v>
      </c>
    </row>
    <row r="59" spans="1:15" ht="18.75" x14ac:dyDescent="0.25">
      <c r="A59" s="1">
        <f t="shared" si="3"/>
        <v>3</v>
      </c>
      <c r="B59" s="44" t="s">
        <v>293</v>
      </c>
      <c r="C59" s="207"/>
      <c r="D59" s="207"/>
      <c r="E59" s="64">
        <f>'Pg3 BK-1 TO6 C1_Revised'!E58</f>
        <v>1.8646691487816846E-2</v>
      </c>
      <c r="F59" s="207"/>
      <c r="G59" s="64">
        <f>'Pg4 BK-1 TO6 C1_As Filed'!E58</f>
        <v>1.8646691487816846E-2</v>
      </c>
      <c r="H59" s="258"/>
      <c r="I59" s="281">
        <f>E59-G59</f>
        <v>0</v>
      </c>
      <c r="J59" s="1" t="s">
        <v>425</v>
      </c>
      <c r="K59" s="1">
        <f t="shared" si="4"/>
        <v>3</v>
      </c>
      <c r="M59"/>
      <c r="N59"/>
      <c r="O59"/>
    </row>
    <row r="60" spans="1:15" x14ac:dyDescent="0.25">
      <c r="A60" s="1">
        <f t="shared" si="3"/>
        <v>4</v>
      </c>
      <c r="B60" s="3" t="s">
        <v>294</v>
      </c>
      <c r="C60" s="207"/>
      <c r="D60" s="207"/>
      <c r="E60" s="251">
        <f>'Pg3 BK-1 TO6 C1_Revised'!E59</f>
        <v>0</v>
      </c>
      <c r="F60" s="207"/>
      <c r="G60" s="251">
        <f>'Pg4 BK-1 TO6 C1_As Filed'!E59</f>
        <v>0</v>
      </c>
      <c r="I60" s="282">
        <f>E60-G60</f>
        <v>0</v>
      </c>
      <c r="J60" s="1" t="s">
        <v>295</v>
      </c>
      <c r="K60" s="1">
        <f t="shared" si="4"/>
        <v>4</v>
      </c>
    </row>
    <row r="61" spans="1:15" x14ac:dyDescent="0.25">
      <c r="A61" s="1">
        <f t="shared" si="3"/>
        <v>5</v>
      </c>
      <c r="B61" s="3" t="s">
        <v>296</v>
      </c>
      <c r="E61" s="254">
        <f>E60*E59</f>
        <v>0</v>
      </c>
      <c r="G61" s="254">
        <f>G60*G59</f>
        <v>0</v>
      </c>
      <c r="I61" s="280">
        <f>E61-G61</f>
        <v>0</v>
      </c>
      <c r="J61" s="1" t="s">
        <v>297</v>
      </c>
      <c r="K61" s="1">
        <f t="shared" si="4"/>
        <v>5</v>
      </c>
    </row>
    <row r="62" spans="1:15" x14ac:dyDescent="0.25">
      <c r="A62" s="1">
        <f t="shared" si="3"/>
        <v>6</v>
      </c>
      <c r="E62" s="63"/>
      <c r="G62" s="63"/>
      <c r="I62" s="280"/>
      <c r="J62" s="1"/>
      <c r="K62" s="1">
        <f t="shared" si="4"/>
        <v>6</v>
      </c>
    </row>
    <row r="63" spans="1:15" ht="18.75" x14ac:dyDescent="0.25">
      <c r="A63" s="1">
        <f t="shared" si="3"/>
        <v>7</v>
      </c>
      <c r="B63" s="44" t="s">
        <v>275</v>
      </c>
      <c r="E63" s="64">
        <f>'Pg3 BK-1 TO6 C1_Revised'!E62</f>
        <v>0</v>
      </c>
      <c r="G63" s="64">
        <f>'Pg4 BK-1 TO6 C1_As Filed'!E62</f>
        <v>0</v>
      </c>
      <c r="I63" s="281">
        <f>E63-G63</f>
        <v>0</v>
      </c>
      <c r="J63" s="1" t="s">
        <v>426</v>
      </c>
      <c r="K63" s="1">
        <f t="shared" si="4"/>
        <v>7</v>
      </c>
    </row>
    <row r="64" spans="1:15" x14ac:dyDescent="0.25">
      <c r="A64" s="1">
        <f t="shared" si="3"/>
        <v>8</v>
      </c>
      <c r="B64" s="3" t="s">
        <v>294</v>
      </c>
      <c r="E64" s="251">
        <f>'Pg3 BK-1 TO6 C1_Revised'!E63</f>
        <v>0</v>
      </c>
      <c r="G64" s="251">
        <f>'Pg4 BK-1 TO6 C1_As Filed'!E63</f>
        <v>0</v>
      </c>
      <c r="I64" s="282">
        <f>E64-G64</f>
        <v>0</v>
      </c>
      <c r="J64" s="1" t="s">
        <v>295</v>
      </c>
      <c r="K64" s="1">
        <f t="shared" si="4"/>
        <v>8</v>
      </c>
    </row>
    <row r="65" spans="1:12" x14ac:dyDescent="0.25">
      <c r="A65" s="1">
        <f t="shared" si="3"/>
        <v>9</v>
      </c>
      <c r="B65" s="3" t="s">
        <v>277</v>
      </c>
      <c r="E65" s="254">
        <f>E64*E63</f>
        <v>0</v>
      </c>
      <c r="G65" s="254">
        <f>G64*G63</f>
        <v>0</v>
      </c>
      <c r="I65" s="280">
        <f>E65-G65</f>
        <v>0</v>
      </c>
      <c r="J65" s="1" t="s">
        <v>298</v>
      </c>
      <c r="K65" s="1">
        <f t="shared" si="4"/>
        <v>9</v>
      </c>
    </row>
    <row r="66" spans="1:12" x14ac:dyDescent="0.25">
      <c r="A66" s="1">
        <f t="shared" si="3"/>
        <v>10</v>
      </c>
      <c r="E66" s="63"/>
      <c r="G66" s="63"/>
      <c r="I66" s="280"/>
      <c r="J66" s="1"/>
      <c r="K66" s="1">
        <f t="shared" si="4"/>
        <v>10</v>
      </c>
    </row>
    <row r="67" spans="1:12" ht="16.5" thickBot="1" x14ac:dyDescent="0.3">
      <c r="A67" s="1">
        <f t="shared" si="3"/>
        <v>11</v>
      </c>
      <c r="B67" s="3" t="s">
        <v>299</v>
      </c>
      <c r="E67" s="66">
        <f>E57+E61+E65</f>
        <v>0</v>
      </c>
      <c r="G67" s="66">
        <f>G57+G61+G65</f>
        <v>0</v>
      </c>
      <c r="I67" s="283">
        <f>E67-G67</f>
        <v>0</v>
      </c>
      <c r="J67" s="1" t="s">
        <v>427</v>
      </c>
      <c r="K67" s="1">
        <f t="shared" si="4"/>
        <v>11</v>
      </c>
    </row>
    <row r="68" spans="1:12" ht="16.5" thickTop="1" x14ac:dyDescent="0.25">
      <c r="A68" s="1">
        <f t="shared" si="3"/>
        <v>12</v>
      </c>
      <c r="E68" s="63"/>
      <c r="G68" s="63"/>
      <c r="I68" s="280"/>
      <c r="J68" s="1"/>
      <c r="K68" s="1">
        <f t="shared" si="4"/>
        <v>12</v>
      </c>
    </row>
    <row r="69" spans="1:12" ht="18.75" x14ac:dyDescent="0.25">
      <c r="A69" s="1">
        <f t="shared" si="3"/>
        <v>13</v>
      </c>
      <c r="B69" s="43" t="s">
        <v>448</v>
      </c>
      <c r="E69" s="63"/>
      <c r="G69" s="63"/>
      <c r="I69" s="280"/>
      <c r="J69" s="1"/>
      <c r="K69" s="1">
        <f t="shared" si="4"/>
        <v>13</v>
      </c>
    </row>
    <row r="70" spans="1:12" x14ac:dyDescent="0.25">
      <c r="A70" s="1">
        <f t="shared" si="3"/>
        <v>14</v>
      </c>
      <c r="B70" s="44" t="s">
        <v>302</v>
      </c>
      <c r="E70" s="49">
        <f>'Pg3 BK-1 TO6 C1_Revised'!E69</f>
        <v>0</v>
      </c>
      <c r="G70" s="49">
        <f>'Pg4 BK-1 TO6 C1_As Filed'!E69</f>
        <v>0</v>
      </c>
      <c r="I70" s="280">
        <f>E70-G70</f>
        <v>0</v>
      </c>
      <c r="J70" s="1" t="s">
        <v>303</v>
      </c>
      <c r="K70" s="1">
        <f t="shared" si="4"/>
        <v>14</v>
      </c>
    </row>
    <row r="71" spans="1:12" x14ac:dyDescent="0.25">
      <c r="A71" s="1">
        <f t="shared" si="3"/>
        <v>15</v>
      </c>
      <c r="B71" s="44"/>
      <c r="E71" s="227"/>
      <c r="G71" s="227"/>
      <c r="I71" s="280"/>
      <c r="J71" s="1"/>
      <c r="K71" s="1">
        <f t="shared" si="4"/>
        <v>15</v>
      </c>
    </row>
    <row r="72" spans="1:12" x14ac:dyDescent="0.25">
      <c r="A72" s="1">
        <f t="shared" si="3"/>
        <v>16</v>
      </c>
      <c r="B72" s="44" t="s">
        <v>304</v>
      </c>
      <c r="E72" s="49">
        <f>E150</f>
        <v>0</v>
      </c>
      <c r="G72" s="49">
        <f>G150</f>
        <v>0</v>
      </c>
      <c r="I72" s="280">
        <f>E72-G72</f>
        <v>0</v>
      </c>
      <c r="J72" s="1" t="s">
        <v>305</v>
      </c>
      <c r="K72" s="1">
        <f t="shared" si="4"/>
        <v>16</v>
      </c>
    </row>
    <row r="73" spans="1:12" ht="18.75" x14ac:dyDescent="0.25">
      <c r="A73" s="1">
        <f t="shared" si="3"/>
        <v>17</v>
      </c>
      <c r="B73" s="44" t="s">
        <v>270</v>
      </c>
      <c r="C73" s="207"/>
      <c r="D73" s="207"/>
      <c r="E73" s="67">
        <f>'Pg3 BK-1 TO6 C1_Revised'!E72</f>
        <v>9.3026367903775511E-2</v>
      </c>
      <c r="F73" s="208"/>
      <c r="G73" s="67">
        <f>'Pg4 BK-1 TO6 C1_As Filed'!E72</f>
        <v>9.3026367903775511E-2</v>
      </c>
      <c r="H73" s="4"/>
      <c r="I73" s="284">
        <f>E73-G73</f>
        <v>0</v>
      </c>
      <c r="J73" s="1" t="s">
        <v>428</v>
      </c>
      <c r="K73" s="1">
        <f t="shared" si="4"/>
        <v>17</v>
      </c>
    </row>
    <row r="74" spans="1:12" x14ac:dyDescent="0.25">
      <c r="A74" s="1">
        <f t="shared" si="3"/>
        <v>18</v>
      </c>
      <c r="B74" s="3" t="s">
        <v>307</v>
      </c>
      <c r="E74" s="254">
        <f>E72*E73</f>
        <v>0</v>
      </c>
      <c r="G74" s="254">
        <f>G72*G73</f>
        <v>0</v>
      </c>
      <c r="I74" s="285">
        <f>E74-G74</f>
        <v>0</v>
      </c>
      <c r="J74" s="1" t="s">
        <v>308</v>
      </c>
      <c r="K74" s="1">
        <f t="shared" si="4"/>
        <v>18</v>
      </c>
    </row>
    <row r="75" spans="1:12" x14ac:dyDescent="0.25">
      <c r="A75" s="1">
        <f t="shared" si="3"/>
        <v>19</v>
      </c>
      <c r="E75" s="63"/>
      <c r="G75" s="63"/>
      <c r="I75" s="280"/>
      <c r="J75" s="1"/>
      <c r="K75" s="1">
        <f t="shared" si="4"/>
        <v>19</v>
      </c>
    </row>
    <row r="76" spans="1:12" x14ac:dyDescent="0.25">
      <c r="A76" s="1">
        <f t="shared" si="3"/>
        <v>20</v>
      </c>
      <c r="B76" s="44" t="s">
        <v>304</v>
      </c>
      <c r="E76" s="49">
        <f>E150</f>
        <v>0</v>
      </c>
      <c r="G76" s="49">
        <f>G150</f>
        <v>0</v>
      </c>
      <c r="I76" s="280">
        <f>E76-G76</f>
        <v>0</v>
      </c>
      <c r="J76" s="1" t="s">
        <v>305</v>
      </c>
      <c r="K76" s="1">
        <f t="shared" si="4"/>
        <v>20</v>
      </c>
    </row>
    <row r="77" spans="1:12" ht="18.75" x14ac:dyDescent="0.25">
      <c r="A77" s="1">
        <f t="shared" si="3"/>
        <v>21</v>
      </c>
      <c r="B77" s="44" t="s">
        <v>275</v>
      </c>
      <c r="C77" s="208"/>
      <c r="D77" s="208"/>
      <c r="E77" s="230">
        <f>'Pg3 BK-1 TO6 C1_Revised'!E76</f>
        <v>0</v>
      </c>
      <c r="F77" s="208"/>
      <c r="G77" s="230">
        <f>'Pg4 BK-1 TO6 C1_As Filed'!E76</f>
        <v>0</v>
      </c>
      <c r="H77" s="4"/>
      <c r="I77" s="284">
        <f>E77-G77</f>
        <v>0</v>
      </c>
      <c r="J77" s="1" t="s">
        <v>309</v>
      </c>
      <c r="K77" s="1">
        <f t="shared" si="4"/>
        <v>21</v>
      </c>
      <c r="L77" s="208"/>
    </row>
    <row r="78" spans="1:12" x14ac:dyDescent="0.25">
      <c r="A78" s="1">
        <f t="shared" si="3"/>
        <v>22</v>
      </c>
      <c r="B78" s="3" t="s">
        <v>310</v>
      </c>
      <c r="E78" s="254">
        <f>E76*E77</f>
        <v>0</v>
      </c>
      <c r="G78" s="254">
        <f>G76*G77</f>
        <v>0</v>
      </c>
      <c r="I78" s="280">
        <f>E78-G78</f>
        <v>0</v>
      </c>
      <c r="J78" s="1" t="s">
        <v>311</v>
      </c>
      <c r="K78" s="1">
        <f t="shared" si="4"/>
        <v>22</v>
      </c>
    </row>
    <row r="79" spans="1:12" x14ac:dyDescent="0.25">
      <c r="A79" s="1">
        <f t="shared" si="3"/>
        <v>23</v>
      </c>
      <c r="E79" s="63"/>
      <c r="G79" s="63"/>
      <c r="I79" s="280"/>
      <c r="J79" s="1"/>
      <c r="K79" s="1">
        <f t="shared" si="4"/>
        <v>23</v>
      </c>
    </row>
    <row r="80" spans="1:12" ht="16.5" thickBot="1" x14ac:dyDescent="0.3">
      <c r="A80" s="1">
        <f t="shared" si="3"/>
        <v>24</v>
      </c>
      <c r="B80" s="3" t="s">
        <v>312</v>
      </c>
      <c r="E80" s="66">
        <f>E70+E74+E78</f>
        <v>0</v>
      </c>
      <c r="G80" s="66">
        <f>G70+G74+G78</f>
        <v>0</v>
      </c>
      <c r="I80" s="283">
        <f>E80-G80</f>
        <v>0</v>
      </c>
      <c r="J80" s="1" t="s">
        <v>313</v>
      </c>
      <c r="K80" s="1">
        <f t="shared" si="4"/>
        <v>24</v>
      </c>
    </row>
    <row r="81" spans="1:11" ht="16.5" thickTop="1" x14ac:dyDescent="0.25">
      <c r="A81" s="1">
        <f t="shared" si="3"/>
        <v>25</v>
      </c>
      <c r="E81" s="63"/>
      <c r="G81" s="63"/>
      <c r="I81" s="280"/>
      <c r="J81" s="1"/>
      <c r="K81" s="1">
        <f t="shared" si="4"/>
        <v>25</v>
      </c>
    </row>
    <row r="82" spans="1:11" ht="18.75" x14ac:dyDescent="0.25">
      <c r="A82" s="1">
        <f t="shared" si="3"/>
        <v>26</v>
      </c>
      <c r="B82" s="43" t="s">
        <v>449</v>
      </c>
      <c r="C82" s="207"/>
      <c r="D82" s="207"/>
      <c r="E82" s="217"/>
      <c r="F82" s="207"/>
      <c r="G82" s="217"/>
      <c r="I82" s="280"/>
      <c r="J82" s="1"/>
      <c r="K82" s="1">
        <f t="shared" si="4"/>
        <v>26</v>
      </c>
    </row>
    <row r="83" spans="1:11" x14ac:dyDescent="0.25">
      <c r="A83" s="1">
        <f t="shared" si="3"/>
        <v>27</v>
      </c>
      <c r="B83" s="3" t="s">
        <v>315</v>
      </c>
      <c r="C83" s="207"/>
      <c r="D83" s="207"/>
      <c r="E83" s="220">
        <f>E152</f>
        <v>0</v>
      </c>
      <c r="F83" s="207"/>
      <c r="G83" s="220">
        <f>G152</f>
        <v>0</v>
      </c>
      <c r="I83" s="280">
        <f>E83-G83</f>
        <v>0</v>
      </c>
      <c r="J83" s="1" t="s">
        <v>316</v>
      </c>
      <c r="K83" s="1">
        <f t="shared" si="4"/>
        <v>27</v>
      </c>
    </row>
    <row r="84" spans="1:11" ht="18.75" x14ac:dyDescent="0.25">
      <c r="A84" s="1">
        <f t="shared" si="3"/>
        <v>28</v>
      </c>
      <c r="B84" s="44" t="s">
        <v>270</v>
      </c>
      <c r="C84" s="207"/>
      <c r="D84" s="207"/>
      <c r="E84" s="259">
        <f>'Pg3 BK-1 TO6 C1_Revised'!E83</f>
        <v>9.3026367903775511E-2</v>
      </c>
      <c r="F84" s="207"/>
      <c r="G84" s="259">
        <f>'Pg4 BK-1 TO6 C1_As Filed'!E83</f>
        <v>9.3026367903775511E-2</v>
      </c>
      <c r="H84" s="4"/>
      <c r="I84" s="284">
        <f>E84-G84</f>
        <v>0</v>
      </c>
      <c r="J84" s="1" t="s">
        <v>428</v>
      </c>
      <c r="K84" s="1">
        <f t="shared" si="4"/>
        <v>28</v>
      </c>
    </row>
    <row r="85" spans="1:11" x14ac:dyDescent="0.25">
      <c r="A85" s="1">
        <f t="shared" si="3"/>
        <v>29</v>
      </c>
      <c r="B85" s="3" t="s">
        <v>317</v>
      </c>
      <c r="C85" s="207"/>
      <c r="D85" s="207"/>
      <c r="E85" s="260">
        <f>E83*E84</f>
        <v>0</v>
      </c>
      <c r="F85" s="207"/>
      <c r="G85" s="260">
        <f>G83*G84</f>
        <v>0</v>
      </c>
      <c r="I85" s="280">
        <f>E85-G85</f>
        <v>0</v>
      </c>
      <c r="J85" s="1" t="s">
        <v>318</v>
      </c>
      <c r="K85" s="1">
        <f t="shared" si="4"/>
        <v>29</v>
      </c>
    </row>
    <row r="86" spans="1:11" x14ac:dyDescent="0.25">
      <c r="A86" s="1">
        <f t="shared" si="3"/>
        <v>30</v>
      </c>
      <c r="C86" s="207"/>
      <c r="D86" s="207"/>
      <c r="E86" s="217"/>
      <c r="F86" s="207"/>
      <c r="G86" s="217"/>
      <c r="I86" s="280"/>
      <c r="J86" s="1"/>
      <c r="K86" s="1">
        <f t="shared" si="4"/>
        <v>30</v>
      </c>
    </row>
    <row r="87" spans="1:11" x14ac:dyDescent="0.25">
      <c r="A87" s="1">
        <f t="shared" si="3"/>
        <v>31</v>
      </c>
      <c r="B87" s="3" t="s">
        <v>315</v>
      </c>
      <c r="C87" s="207"/>
      <c r="D87" s="207"/>
      <c r="E87" s="220">
        <f>E152</f>
        <v>0</v>
      </c>
      <c r="F87" s="207"/>
      <c r="G87" s="220">
        <f>G152</f>
        <v>0</v>
      </c>
      <c r="I87" s="280">
        <f>E87-G87</f>
        <v>0</v>
      </c>
      <c r="J87" s="1" t="s">
        <v>316</v>
      </c>
      <c r="K87" s="1">
        <f t="shared" si="4"/>
        <v>31</v>
      </c>
    </row>
    <row r="88" spans="1:11" ht="18.75" x14ac:dyDescent="0.25">
      <c r="A88" s="1">
        <f t="shared" si="3"/>
        <v>32</v>
      </c>
      <c r="B88" s="44" t="s">
        <v>275</v>
      </c>
      <c r="C88" s="207"/>
      <c r="D88" s="207"/>
      <c r="E88" s="261">
        <f>'Pg3 BK-1 TO6 C1_Revised'!E87</f>
        <v>0</v>
      </c>
      <c r="F88" s="199" t="s">
        <v>244</v>
      </c>
      <c r="G88" s="259">
        <f>'Pg4 BK-1 TO6 C1_As Filed'!E87</f>
        <v>3.692937016901445E-3</v>
      </c>
      <c r="H88" s="4"/>
      <c r="I88" s="286">
        <f>E88-G88</f>
        <v>-3.692937016901445E-3</v>
      </c>
      <c r="J88" s="287" t="s">
        <v>423</v>
      </c>
      <c r="K88" s="1">
        <f t="shared" si="4"/>
        <v>32</v>
      </c>
    </row>
    <row r="89" spans="1:11" x14ac:dyDescent="0.25">
      <c r="A89" s="1">
        <f t="shared" si="3"/>
        <v>33</v>
      </c>
      <c r="B89" s="3" t="s">
        <v>319</v>
      </c>
      <c r="C89" s="207"/>
      <c r="D89" s="207"/>
      <c r="E89" s="309">
        <f>E87*E88</f>
        <v>0</v>
      </c>
      <c r="F89" s="207"/>
      <c r="G89" s="260">
        <f>G87*G88</f>
        <v>0</v>
      </c>
      <c r="I89" s="288">
        <f>E89-G89</f>
        <v>0</v>
      </c>
      <c r="J89" s="1" t="s">
        <v>320</v>
      </c>
      <c r="K89" s="1">
        <f t="shared" si="4"/>
        <v>33</v>
      </c>
    </row>
    <row r="90" spans="1:11" x14ac:dyDescent="0.25">
      <c r="A90" s="1">
        <f t="shared" si="3"/>
        <v>34</v>
      </c>
      <c r="C90" s="207"/>
      <c r="D90" s="207"/>
      <c r="E90" s="217"/>
      <c r="F90" s="207"/>
      <c r="G90" s="217"/>
      <c r="I90" s="280"/>
      <c r="J90" s="1"/>
      <c r="K90" s="1">
        <f t="shared" si="4"/>
        <v>34</v>
      </c>
    </row>
    <row r="91" spans="1:11" ht="16.5" thickBot="1" x14ac:dyDescent="0.3">
      <c r="A91" s="1">
        <f t="shared" si="3"/>
        <v>35</v>
      </c>
      <c r="B91" s="3" t="s">
        <v>321</v>
      </c>
      <c r="C91" s="207"/>
      <c r="D91" s="207"/>
      <c r="E91" s="66">
        <f>E85+E89</f>
        <v>0</v>
      </c>
      <c r="F91" s="207"/>
      <c r="G91" s="66">
        <f>G85+G89</f>
        <v>0</v>
      </c>
      <c r="I91" s="289">
        <f>E91-G91</f>
        <v>0</v>
      </c>
      <c r="J91" s="1" t="s">
        <v>322</v>
      </c>
      <c r="K91" s="1">
        <f t="shared" si="4"/>
        <v>35</v>
      </c>
    </row>
    <row r="92" spans="1:11" ht="16.5" thickTop="1" x14ac:dyDescent="0.25">
      <c r="A92" s="1">
        <f t="shared" si="3"/>
        <v>36</v>
      </c>
      <c r="C92" s="207"/>
      <c r="D92" s="207"/>
      <c r="E92" s="217"/>
      <c r="F92" s="207"/>
      <c r="G92" s="217"/>
      <c r="I92" s="280"/>
      <c r="J92" s="1"/>
      <c r="K92" s="1">
        <f t="shared" si="4"/>
        <v>36</v>
      </c>
    </row>
    <row r="93" spans="1:11" ht="19.5" thickBot="1" x14ac:dyDescent="0.3">
      <c r="A93" s="1">
        <f t="shared" si="3"/>
        <v>37</v>
      </c>
      <c r="B93" s="3" t="s">
        <v>323</v>
      </c>
      <c r="E93" s="216">
        <f>E67+E80+E91</f>
        <v>0</v>
      </c>
      <c r="G93" s="216">
        <f>G67+G80+G91</f>
        <v>0</v>
      </c>
      <c r="I93" s="290">
        <f>E93-G93</f>
        <v>0</v>
      </c>
      <c r="J93" s="1" t="s">
        <v>324</v>
      </c>
      <c r="K93" s="1">
        <f t="shared" si="4"/>
        <v>37</v>
      </c>
    </row>
    <row r="94" spans="1:11" ht="16.5" thickTop="1" x14ac:dyDescent="0.25">
      <c r="A94" s="1">
        <f t="shared" si="3"/>
        <v>38</v>
      </c>
      <c r="C94" s="207"/>
      <c r="D94" s="207"/>
      <c r="E94" s="217"/>
      <c r="F94" s="207"/>
      <c r="G94" s="217"/>
      <c r="I94" s="280"/>
      <c r="J94" s="1"/>
      <c r="K94" s="1">
        <f t="shared" si="4"/>
        <v>38</v>
      </c>
    </row>
    <row r="95" spans="1:11" ht="19.5" thickBot="1" x14ac:dyDescent="0.3">
      <c r="A95" s="1">
        <f t="shared" si="3"/>
        <v>39</v>
      </c>
      <c r="B95" s="43" t="s">
        <v>325</v>
      </c>
      <c r="C95" s="207"/>
      <c r="D95" s="207"/>
      <c r="E95" s="257">
        <f>+E40+E93</f>
        <v>1059106.1508880211</v>
      </c>
      <c r="F95" s="199" t="s">
        <v>244</v>
      </c>
      <c r="G95" s="216">
        <f>+G40+G93</f>
        <v>1078752.4954202226</v>
      </c>
      <c r="H95" s="4"/>
      <c r="I95" s="279">
        <f>E95-G95</f>
        <v>-19646.344532201532</v>
      </c>
      <c r="J95" s="1" t="s">
        <v>326</v>
      </c>
      <c r="K95" s="1">
        <f t="shared" si="4"/>
        <v>39</v>
      </c>
    </row>
    <row r="96" spans="1:11" ht="16.5" thickTop="1" x14ac:dyDescent="0.25">
      <c r="A96" s="1"/>
      <c r="B96" s="43"/>
      <c r="C96" s="207"/>
      <c r="D96" s="207"/>
      <c r="E96" s="207"/>
      <c r="F96" s="207"/>
      <c r="G96" s="217"/>
      <c r="H96" s="4"/>
      <c r="I96" s="4"/>
      <c r="J96" s="1"/>
    </row>
    <row r="97" spans="1:11" x14ac:dyDescent="0.25">
      <c r="A97" s="1"/>
      <c r="B97" s="43"/>
      <c r="C97" s="207"/>
      <c r="D97" s="207"/>
      <c r="E97" s="207"/>
      <c r="F97" s="207"/>
      <c r="G97" s="217"/>
      <c r="H97" s="4"/>
      <c r="I97" s="4"/>
      <c r="J97" s="1"/>
    </row>
    <row r="98" spans="1:11" x14ac:dyDescent="0.25">
      <c r="A98" s="199" t="s">
        <v>244</v>
      </c>
      <c r="B98" s="202" t="str">
        <f>B43</f>
        <v>Items in BOLD have changed due to clearing the ROE Adder to zero for the ER25-270 TO6 Cycle 1 filing.</v>
      </c>
      <c r="C98" s="207"/>
      <c r="D98" s="207"/>
      <c r="E98" s="207"/>
      <c r="F98" s="207"/>
      <c r="G98" s="217"/>
      <c r="H98" s="4"/>
      <c r="I98" s="4"/>
      <c r="J98" s="1"/>
    </row>
    <row r="99" spans="1:11" ht="18.75" x14ac:dyDescent="0.25">
      <c r="A99" s="218">
        <v>1</v>
      </c>
      <c r="B99" s="3" t="str">
        <f>B44</f>
        <v>Amounts for TO6 C1 are as filed in docket ER25-270.</v>
      </c>
      <c r="C99" s="207"/>
      <c r="D99" s="207"/>
      <c r="E99" s="207"/>
      <c r="F99" s="207"/>
      <c r="G99" s="217"/>
      <c r="H99" s="4"/>
      <c r="I99" s="4"/>
      <c r="J99" s="1"/>
    </row>
    <row r="100" spans="1:11" ht="18.75" x14ac:dyDescent="0.25">
      <c r="A100" s="218">
        <v>2</v>
      </c>
      <c r="B100" s="3" t="s">
        <v>289</v>
      </c>
      <c r="C100" s="207"/>
      <c r="D100" s="207"/>
      <c r="E100" s="207"/>
      <c r="F100" s="207"/>
      <c r="G100" s="217"/>
      <c r="J100" s="1"/>
    </row>
    <row r="101" spans="1:11" ht="18.75" x14ac:dyDescent="0.25">
      <c r="A101" s="218">
        <v>3</v>
      </c>
      <c r="B101" s="3" t="s">
        <v>327</v>
      </c>
      <c r="C101" s="207"/>
      <c r="D101" s="207"/>
      <c r="E101" s="207"/>
      <c r="F101" s="207"/>
      <c r="G101" s="233"/>
      <c r="H101" s="112"/>
      <c r="I101" s="112"/>
      <c r="J101" s="1"/>
    </row>
    <row r="102" spans="1:11" ht="18.75" x14ac:dyDescent="0.25">
      <c r="A102" s="218">
        <v>4</v>
      </c>
      <c r="B102" s="3" t="s">
        <v>329</v>
      </c>
      <c r="C102" s="207"/>
      <c r="D102" s="207"/>
      <c r="E102" s="207"/>
      <c r="F102" s="207"/>
      <c r="G102" s="217"/>
      <c r="J102" s="1"/>
    </row>
    <row r="103" spans="1:11" x14ac:dyDescent="0.25">
      <c r="A103" s="1"/>
      <c r="B103" s="4"/>
      <c r="C103" s="207"/>
      <c r="D103" s="207"/>
      <c r="E103" s="207"/>
      <c r="F103" s="207"/>
      <c r="G103" s="217"/>
      <c r="J103" s="1"/>
    </row>
    <row r="104" spans="1:11" x14ac:dyDescent="0.25">
      <c r="A104" s="1"/>
      <c r="C104" s="207"/>
      <c r="D104" s="207"/>
      <c r="E104" s="207"/>
      <c r="F104" s="207"/>
      <c r="G104" s="217"/>
      <c r="J104" s="1"/>
    </row>
    <row r="105" spans="1:11" x14ac:dyDescent="0.25">
      <c r="A105" s="1"/>
      <c r="B105" s="326" t="s">
        <v>0</v>
      </c>
      <c r="C105" s="325"/>
      <c r="D105" s="325"/>
      <c r="E105" s="325"/>
      <c r="F105" s="325"/>
      <c r="G105" s="325"/>
      <c r="H105" s="325"/>
      <c r="I105" s="325"/>
      <c r="J105" s="325"/>
    </row>
    <row r="106" spans="1:11" x14ac:dyDescent="0.25">
      <c r="A106" s="1"/>
      <c r="B106" s="326" t="s">
        <v>248</v>
      </c>
      <c r="C106" s="325"/>
      <c r="D106" s="325"/>
      <c r="E106" s="325"/>
      <c r="F106" s="325"/>
      <c r="G106" s="325"/>
      <c r="H106" s="325"/>
      <c r="I106" s="325"/>
      <c r="J106" s="325"/>
    </row>
    <row r="107" spans="1:11" ht="17.25" x14ac:dyDescent="0.25">
      <c r="A107" s="1" t="s">
        <v>90</v>
      </c>
      <c r="B107" s="326" t="s">
        <v>249</v>
      </c>
      <c r="C107" s="327"/>
      <c r="D107" s="327"/>
      <c r="E107" s="327"/>
      <c r="F107" s="327"/>
      <c r="G107" s="327"/>
      <c r="H107" s="327"/>
      <c r="I107" s="327"/>
      <c r="J107" s="327"/>
      <c r="K107" s="1" t="s">
        <v>90</v>
      </c>
    </row>
    <row r="108" spans="1:11" x14ac:dyDescent="0.25">
      <c r="A108" s="1"/>
      <c r="B108" s="322" t="str">
        <f>B5</f>
        <v>For the Base Period &amp; True-Up Period Ending December 31, 2023</v>
      </c>
      <c r="C108" s="323"/>
      <c r="D108" s="323"/>
      <c r="E108" s="323"/>
      <c r="F108" s="323"/>
      <c r="G108" s="323"/>
      <c r="H108" s="323"/>
      <c r="I108" s="323"/>
      <c r="J108" s="323"/>
    </row>
    <row r="109" spans="1:11" x14ac:dyDescent="0.25">
      <c r="A109" s="1"/>
      <c r="B109" s="324" t="s">
        <v>3</v>
      </c>
      <c r="C109" s="325"/>
      <c r="D109" s="325"/>
      <c r="E109" s="325"/>
      <c r="F109" s="325"/>
      <c r="G109" s="325"/>
      <c r="H109" s="325"/>
      <c r="I109" s="325"/>
      <c r="J109" s="325"/>
    </row>
    <row r="110" spans="1:11" x14ac:dyDescent="0.25">
      <c r="A110" s="1"/>
      <c r="B110" s="194"/>
      <c r="C110" s="4"/>
      <c r="D110" s="4"/>
      <c r="E110" s="264" t="s">
        <v>437</v>
      </c>
      <c r="F110"/>
      <c r="G110" s="264" t="s">
        <v>438</v>
      </c>
      <c r="H110"/>
      <c r="I110" s="264" t="s">
        <v>439</v>
      </c>
      <c r="J110" s="4"/>
    </row>
    <row r="111" spans="1:11" ht="18.75" x14ac:dyDescent="0.25">
      <c r="A111" s="1" t="s">
        <v>4</v>
      </c>
      <c r="E111" s="265" t="str">
        <f>E8</f>
        <v xml:space="preserve">Revised TO6 C1 </v>
      </c>
      <c r="F111" s="202"/>
      <c r="G111" s="265" t="s">
        <v>461</v>
      </c>
      <c r="I111" s="266" t="s">
        <v>440</v>
      </c>
      <c r="J111" s="1"/>
      <c r="K111" s="1" t="s">
        <v>4</v>
      </c>
    </row>
    <row r="112" spans="1:11" x14ac:dyDescent="0.25">
      <c r="A112" s="1" t="s">
        <v>6</v>
      </c>
      <c r="B112" s="4" t="s">
        <v>90</v>
      </c>
      <c r="E112" s="204" t="s">
        <v>8</v>
      </c>
      <c r="G112" s="204" t="s">
        <v>8</v>
      </c>
      <c r="I112" s="268" t="s">
        <v>443</v>
      </c>
      <c r="J112" s="6" t="s">
        <v>9</v>
      </c>
      <c r="K112" s="1" t="s">
        <v>6</v>
      </c>
    </row>
    <row r="113" spans="1:12" x14ac:dyDescent="0.25">
      <c r="A113" s="1"/>
      <c r="B113" s="205" t="s">
        <v>330</v>
      </c>
      <c r="C113" s="234"/>
      <c r="D113" s="234"/>
      <c r="E113" s="234"/>
      <c r="F113" s="234"/>
      <c r="G113" s="234"/>
      <c r="J113" s="1"/>
    </row>
    <row r="114" spans="1:12" x14ac:dyDescent="0.25">
      <c r="A114" s="1">
        <v>1</v>
      </c>
      <c r="B114" s="235" t="s">
        <v>331</v>
      </c>
      <c r="C114" s="234"/>
      <c r="D114" s="234"/>
      <c r="E114" s="234"/>
      <c r="F114" s="234"/>
      <c r="G114" s="234"/>
      <c r="J114" s="1"/>
      <c r="K114" s="1">
        <f>A114</f>
        <v>1</v>
      </c>
    </row>
    <row r="115" spans="1:12" x14ac:dyDescent="0.25">
      <c r="A115" s="1">
        <f t="shared" ref="A115:A152" si="5">A114+1</f>
        <v>2</v>
      </c>
      <c r="B115" s="44" t="s">
        <v>332</v>
      </c>
      <c r="C115" s="234"/>
      <c r="D115" s="234"/>
      <c r="E115" s="236">
        <f>E185</f>
        <v>6056558.2936077248</v>
      </c>
      <c r="F115" s="234"/>
      <c r="G115" s="236">
        <f>G185</f>
        <v>6056558.2936077248</v>
      </c>
      <c r="H115" s="112"/>
      <c r="I115" s="249">
        <f>E115-G115</f>
        <v>0</v>
      </c>
      <c r="J115" s="1" t="s">
        <v>333</v>
      </c>
      <c r="K115" s="1">
        <f t="shared" ref="K115:K152" si="6">K114+1</f>
        <v>2</v>
      </c>
    </row>
    <row r="116" spans="1:12" x14ac:dyDescent="0.25">
      <c r="A116" s="1">
        <f t="shared" si="5"/>
        <v>3</v>
      </c>
      <c r="B116" s="44" t="s">
        <v>334</v>
      </c>
      <c r="C116" s="234"/>
      <c r="D116" s="234"/>
      <c r="E116" s="237">
        <f>E186</f>
        <v>9151.7252080767139</v>
      </c>
      <c r="F116" s="234"/>
      <c r="G116" s="237">
        <f>G186</f>
        <v>9151.7252080767139</v>
      </c>
      <c r="H116" s="112"/>
      <c r="I116" s="269">
        <f>E116-G116</f>
        <v>0</v>
      </c>
      <c r="J116" s="1" t="s">
        <v>335</v>
      </c>
      <c r="K116" s="1">
        <f t="shared" si="6"/>
        <v>3</v>
      </c>
    </row>
    <row r="117" spans="1:12" x14ac:dyDescent="0.25">
      <c r="A117" s="1">
        <f t="shared" si="5"/>
        <v>4</v>
      </c>
      <c r="B117" s="44" t="s">
        <v>336</v>
      </c>
      <c r="C117" s="234"/>
      <c r="D117" s="234"/>
      <c r="E117" s="237">
        <f>E187</f>
        <v>67559.485194371402</v>
      </c>
      <c r="F117" s="234"/>
      <c r="G117" s="237">
        <f>G187</f>
        <v>67559.485194371402</v>
      </c>
      <c r="I117" s="269">
        <f t="shared" ref="I117:I118" si="7">E117-G117</f>
        <v>0</v>
      </c>
      <c r="J117" s="1" t="s">
        <v>337</v>
      </c>
      <c r="K117" s="1">
        <f t="shared" si="6"/>
        <v>4</v>
      </c>
    </row>
    <row r="118" spans="1:12" x14ac:dyDescent="0.25">
      <c r="A118" s="1">
        <f t="shared" si="5"/>
        <v>5</v>
      </c>
      <c r="B118" s="44" t="s">
        <v>338</v>
      </c>
      <c r="C118" s="234"/>
      <c r="D118" s="234"/>
      <c r="E118" s="238">
        <f>E188</f>
        <v>196520.25768592002</v>
      </c>
      <c r="F118" s="234"/>
      <c r="G118" s="238">
        <f>G188</f>
        <v>196520.25768592002</v>
      </c>
      <c r="I118" s="270">
        <f t="shared" si="7"/>
        <v>0</v>
      </c>
      <c r="J118" s="1" t="s">
        <v>339</v>
      </c>
      <c r="K118" s="1">
        <f t="shared" si="6"/>
        <v>5</v>
      </c>
    </row>
    <row r="119" spans="1:12" x14ac:dyDescent="0.25">
      <c r="A119" s="1">
        <f t="shared" si="5"/>
        <v>6</v>
      </c>
      <c r="B119" s="44" t="s">
        <v>340</v>
      </c>
      <c r="C119" s="1"/>
      <c r="D119" s="1"/>
      <c r="E119" s="254">
        <f>SUM(E115:E118)</f>
        <v>6329789.7616960928</v>
      </c>
      <c r="F119" s="1"/>
      <c r="G119" s="254">
        <f>SUM(G115:G118)</f>
        <v>6329789.7616960928</v>
      </c>
      <c r="H119" s="112"/>
      <c r="I119" s="275">
        <f>SUM(I115:I118)</f>
        <v>0</v>
      </c>
      <c r="J119" s="1" t="s">
        <v>341</v>
      </c>
      <c r="K119" s="1">
        <f t="shared" si="6"/>
        <v>6</v>
      </c>
    </row>
    <row r="120" spans="1:12" x14ac:dyDescent="0.25">
      <c r="A120" s="1">
        <f t="shared" si="5"/>
        <v>7</v>
      </c>
      <c r="C120" s="1"/>
      <c r="D120" s="1"/>
      <c r="E120" s="140"/>
      <c r="F120" s="1"/>
      <c r="G120" s="140"/>
      <c r="I120" s="248"/>
      <c r="J120" s="1"/>
      <c r="K120" s="1">
        <f t="shared" si="6"/>
        <v>7</v>
      </c>
    </row>
    <row r="121" spans="1:12" x14ac:dyDescent="0.25">
      <c r="A121" s="1">
        <f t="shared" si="5"/>
        <v>8</v>
      </c>
      <c r="B121" s="235" t="s">
        <v>342</v>
      </c>
      <c r="C121" s="1"/>
      <c r="D121" s="1"/>
      <c r="E121" s="140"/>
      <c r="F121" s="1"/>
      <c r="G121" s="140"/>
      <c r="I121" s="291"/>
      <c r="J121" s="1"/>
      <c r="K121" s="1">
        <f t="shared" si="6"/>
        <v>8</v>
      </c>
    </row>
    <row r="122" spans="1:12" x14ac:dyDescent="0.25">
      <c r="A122" s="1">
        <f t="shared" si="5"/>
        <v>9</v>
      </c>
      <c r="B122" s="44" t="s">
        <v>343</v>
      </c>
      <c r="C122" s="1"/>
      <c r="D122" s="1"/>
      <c r="E122" s="46">
        <f>'Pg3 BK-1 TO6 C1_Revised'!E120</f>
        <v>0</v>
      </c>
      <c r="F122" s="1"/>
      <c r="G122" s="46">
        <f>'Pg4 BK-1 TO6 C1_As Filed'!E121</f>
        <v>0</v>
      </c>
      <c r="H122" s="112"/>
      <c r="I122" s="291">
        <f>E122-G122</f>
        <v>0</v>
      </c>
      <c r="J122" s="1" t="s">
        <v>344</v>
      </c>
      <c r="K122" s="1">
        <f t="shared" si="6"/>
        <v>9</v>
      </c>
    </row>
    <row r="123" spans="1:12" x14ac:dyDescent="0.25">
      <c r="A123" s="1">
        <f t="shared" si="5"/>
        <v>10</v>
      </c>
      <c r="B123" s="44" t="s">
        <v>345</v>
      </c>
      <c r="C123" s="1"/>
      <c r="D123" s="1"/>
      <c r="E123" s="250">
        <f>'Pg3 BK-1 TO6 C1_Revised'!E121</f>
        <v>0</v>
      </c>
      <c r="F123" s="1"/>
      <c r="G123" s="250">
        <f>'Pg4 BK-1 TO6 C1_As Filed'!E122</f>
        <v>0</v>
      </c>
      <c r="I123" s="270">
        <f>E123-G123</f>
        <v>0</v>
      </c>
      <c r="J123" s="1" t="s">
        <v>346</v>
      </c>
      <c r="K123" s="1">
        <f t="shared" si="6"/>
        <v>10</v>
      </c>
    </row>
    <row r="124" spans="1:12" x14ac:dyDescent="0.25">
      <c r="A124" s="1">
        <f t="shared" si="5"/>
        <v>11</v>
      </c>
      <c r="B124" s="44" t="s">
        <v>347</v>
      </c>
      <c r="C124" s="1"/>
      <c r="D124" s="1"/>
      <c r="E124" s="262">
        <f>SUM(E122:E123)</f>
        <v>0</v>
      </c>
      <c r="F124" s="1"/>
      <c r="G124" s="262">
        <f>SUM(G122:G123)</f>
        <v>0</v>
      </c>
      <c r="H124" s="112"/>
      <c r="I124" s="292">
        <f>SUM(I122:I123)</f>
        <v>0</v>
      </c>
      <c r="J124" s="1" t="s">
        <v>348</v>
      </c>
      <c r="K124" s="1">
        <f t="shared" si="6"/>
        <v>11</v>
      </c>
    </row>
    <row r="125" spans="1:12" x14ac:dyDescent="0.25">
      <c r="A125" s="1">
        <f t="shared" si="5"/>
        <v>12</v>
      </c>
      <c r="B125" s="44"/>
      <c r="C125" s="1"/>
      <c r="D125" s="1"/>
      <c r="E125" s="217"/>
      <c r="F125" s="1"/>
      <c r="G125" s="217"/>
      <c r="I125" s="248"/>
      <c r="J125" s="1"/>
      <c r="K125" s="1">
        <f t="shared" si="6"/>
        <v>12</v>
      </c>
    </row>
    <row r="126" spans="1:12" x14ac:dyDescent="0.25">
      <c r="A126" s="1">
        <f t="shared" si="5"/>
        <v>13</v>
      </c>
      <c r="B126" s="235" t="s">
        <v>349</v>
      </c>
      <c r="E126" s="140"/>
      <c r="G126" s="140"/>
      <c r="I126" s="248"/>
      <c r="J126" s="1"/>
      <c r="K126" s="1">
        <f t="shared" si="6"/>
        <v>13</v>
      </c>
    </row>
    <row r="127" spans="1:12" ht="18.75" x14ac:dyDescent="0.25">
      <c r="A127" s="1">
        <f t="shared" si="5"/>
        <v>14</v>
      </c>
      <c r="B127" s="3" t="s">
        <v>450</v>
      </c>
      <c r="C127" s="1"/>
      <c r="D127" s="1"/>
      <c r="E127" s="49">
        <f>'Pg3 BK-1 TO6 C1_Revised'!E125</f>
        <v>-1117204.7588902973</v>
      </c>
      <c r="F127" s="1"/>
      <c r="G127" s="49">
        <f>'Pg4 BK-1 TO6 C1_As Filed'!E126</f>
        <v>-1117204.7588902973</v>
      </c>
      <c r="I127" s="291">
        <f t="shared" ref="I127" si="8">E127-G127</f>
        <v>0</v>
      </c>
      <c r="J127" s="1" t="s">
        <v>351</v>
      </c>
      <c r="K127" s="1">
        <f t="shared" si="6"/>
        <v>14</v>
      </c>
      <c r="L127" s="242"/>
    </row>
    <row r="128" spans="1:12" x14ac:dyDescent="0.25">
      <c r="A128" s="1">
        <f t="shared" si="5"/>
        <v>15</v>
      </c>
      <c r="B128" s="3" t="s">
        <v>352</v>
      </c>
      <c r="C128" s="1"/>
      <c r="D128" s="1"/>
      <c r="E128" s="209">
        <f>'Pg3 BK-1 TO6 C1_Revised'!E126</f>
        <v>0</v>
      </c>
      <c r="F128" s="1"/>
      <c r="G128" s="209">
        <f>'Pg4 BK-1 TO6 C1_As Filed'!E127</f>
        <v>0</v>
      </c>
      <c r="I128" s="293">
        <f>E128-G128</f>
        <v>0</v>
      </c>
      <c r="J128" s="1" t="s">
        <v>353</v>
      </c>
      <c r="K128" s="1">
        <f t="shared" si="6"/>
        <v>15</v>
      </c>
    </row>
    <row r="129" spans="1:12" x14ac:dyDescent="0.25">
      <c r="A129" s="1">
        <f t="shared" si="5"/>
        <v>16</v>
      </c>
      <c r="B129" s="44" t="s">
        <v>354</v>
      </c>
      <c r="C129" s="1"/>
      <c r="D129" s="1"/>
      <c r="E129" s="254">
        <f>SUM(E127:E128)</f>
        <v>-1117204.7588902973</v>
      </c>
      <c r="F129" s="1"/>
      <c r="G129" s="254">
        <f>SUM(G127:G128)</f>
        <v>-1117204.7588902973</v>
      </c>
      <c r="I129" s="291">
        <f>SUM(I127:I128)</f>
        <v>0</v>
      </c>
      <c r="J129" s="1" t="s">
        <v>355</v>
      </c>
      <c r="K129" s="1">
        <f t="shared" si="6"/>
        <v>16</v>
      </c>
    </row>
    <row r="130" spans="1:12" x14ac:dyDescent="0.25">
      <c r="A130" s="1">
        <f t="shared" si="5"/>
        <v>17</v>
      </c>
      <c r="C130" s="1"/>
      <c r="D130" s="1"/>
      <c r="E130" s="208"/>
      <c r="F130" s="1"/>
      <c r="G130" s="208"/>
      <c r="I130" s="291"/>
      <c r="J130" s="1"/>
      <c r="K130" s="1">
        <f t="shared" si="6"/>
        <v>17</v>
      </c>
    </row>
    <row r="131" spans="1:12" x14ac:dyDescent="0.25">
      <c r="A131" s="1">
        <f t="shared" si="5"/>
        <v>18</v>
      </c>
      <c r="B131" s="235" t="s">
        <v>356</v>
      </c>
      <c r="C131" s="1"/>
      <c r="D131" s="1"/>
      <c r="E131" s="208"/>
      <c r="F131" s="1"/>
      <c r="G131" s="208"/>
      <c r="I131" s="248"/>
      <c r="J131" s="1"/>
      <c r="K131" s="1">
        <f t="shared" si="6"/>
        <v>18</v>
      </c>
    </row>
    <row r="132" spans="1:12" x14ac:dyDescent="0.25">
      <c r="A132" s="1">
        <f t="shared" si="5"/>
        <v>19</v>
      </c>
      <c r="B132" s="44" t="s">
        <v>357</v>
      </c>
      <c r="C132" s="1"/>
      <c r="D132" s="1"/>
      <c r="E132" s="236">
        <f>'Pg3 BK-1 TO6 C1_Revised'!E130</f>
        <v>51953.597307497468</v>
      </c>
      <c r="F132" s="1"/>
      <c r="G132" s="236">
        <f>'Pg4 BK-1 TO6 C1_As Filed'!E131</f>
        <v>51953.597307497468</v>
      </c>
      <c r="H132" s="112"/>
      <c r="I132" s="278">
        <f t="shared" ref="I132:I134" si="9">E132-G132</f>
        <v>0</v>
      </c>
      <c r="J132" s="1" t="s">
        <v>358</v>
      </c>
      <c r="K132" s="1">
        <f t="shared" si="6"/>
        <v>19</v>
      </c>
    </row>
    <row r="133" spans="1:12" x14ac:dyDescent="0.25">
      <c r="A133" s="1">
        <f t="shared" si="5"/>
        <v>20</v>
      </c>
      <c r="B133" s="44" t="s">
        <v>359</v>
      </c>
      <c r="C133" s="1"/>
      <c r="D133" s="1"/>
      <c r="E133" s="237">
        <f>'Pg3 BK-1 TO6 C1_Revised'!E131</f>
        <v>38860.273206051555</v>
      </c>
      <c r="F133" s="1"/>
      <c r="G133" s="237">
        <f>'Pg4 BK-1 TO6 C1_As Filed'!E132</f>
        <v>38860.273206051555</v>
      </c>
      <c r="H133" s="112"/>
      <c r="I133" s="269">
        <f t="shared" si="9"/>
        <v>0</v>
      </c>
      <c r="J133" s="1" t="s">
        <v>360</v>
      </c>
      <c r="K133" s="1">
        <f t="shared" si="6"/>
        <v>20</v>
      </c>
    </row>
    <row r="134" spans="1:12" x14ac:dyDescent="0.25">
      <c r="A134" s="1">
        <f t="shared" si="5"/>
        <v>21</v>
      </c>
      <c r="B134" s="44" t="s">
        <v>361</v>
      </c>
      <c r="C134" s="1"/>
      <c r="D134" s="1"/>
      <c r="E134" s="238">
        <f>'Pg3 BK-1 TO6 C1_Revised'!E132</f>
        <v>27242.126729858512</v>
      </c>
      <c r="F134" s="1"/>
      <c r="G134" s="238">
        <f>'Pg4 BK-1 TO6 C1_As Filed'!E133</f>
        <v>27242.126729858512</v>
      </c>
      <c r="H134" s="4"/>
      <c r="I134" s="270">
        <f t="shared" si="9"/>
        <v>0</v>
      </c>
      <c r="J134" s="1" t="s">
        <v>362</v>
      </c>
      <c r="K134" s="1">
        <f t="shared" si="6"/>
        <v>21</v>
      </c>
    </row>
    <row r="135" spans="1:12" x14ac:dyDescent="0.25">
      <c r="A135" s="1">
        <f t="shared" si="5"/>
        <v>22</v>
      </c>
      <c r="B135" s="44" t="s">
        <v>363</v>
      </c>
      <c r="E135" s="254">
        <f>SUM(E132:E134)</f>
        <v>118055.99724340753</v>
      </c>
      <c r="G135" s="254">
        <f>SUM(G132:G134)</f>
        <v>118055.99724340753</v>
      </c>
      <c r="H135" s="4"/>
      <c r="I135" s="275">
        <f>SUM(I132:I134)</f>
        <v>0</v>
      </c>
      <c r="J135" s="1" t="s">
        <v>87</v>
      </c>
      <c r="K135" s="1">
        <f t="shared" si="6"/>
        <v>22</v>
      </c>
    </row>
    <row r="136" spans="1:12" x14ac:dyDescent="0.25">
      <c r="A136" s="1">
        <f t="shared" si="5"/>
        <v>23</v>
      </c>
      <c r="B136" s="44"/>
      <c r="E136" s="140"/>
      <c r="G136" s="140"/>
      <c r="I136" s="275"/>
      <c r="J136" s="1"/>
      <c r="K136" s="1">
        <f t="shared" si="6"/>
        <v>23</v>
      </c>
    </row>
    <row r="137" spans="1:12" x14ac:dyDescent="0.25">
      <c r="A137" s="1">
        <f t="shared" si="5"/>
        <v>24</v>
      </c>
      <c r="B137" s="44" t="s">
        <v>364</v>
      </c>
      <c r="E137" s="46">
        <f>'Pg3 BK-1 TO6 C1_Revised'!E135</f>
        <v>0</v>
      </c>
      <c r="G137" s="46">
        <f>'Pg4 BK-1 TO6 C1_As Filed'!E136</f>
        <v>0</v>
      </c>
      <c r="I137" s="294">
        <f>E137-G137</f>
        <v>0</v>
      </c>
      <c r="J137" s="1" t="s">
        <v>365</v>
      </c>
      <c r="K137" s="1">
        <f t="shared" si="6"/>
        <v>24</v>
      </c>
    </row>
    <row r="138" spans="1:12" x14ac:dyDescent="0.25">
      <c r="A138" s="1">
        <f t="shared" si="5"/>
        <v>25</v>
      </c>
      <c r="B138" s="44" t="s">
        <v>366</v>
      </c>
      <c r="E138" s="251">
        <f>'Pg3 BK-1 TO6 C1_Revised'!E136</f>
        <v>-10662.770719500901</v>
      </c>
      <c r="G138" s="251">
        <f>'Pg4 BK-1 TO6 C1_As Filed'!E137</f>
        <v>-10662.770719500901</v>
      </c>
      <c r="I138" s="295">
        <f>E138-G138</f>
        <v>0</v>
      </c>
      <c r="J138" s="1" t="s">
        <v>367</v>
      </c>
      <c r="K138" s="1">
        <f t="shared" si="6"/>
        <v>25</v>
      </c>
    </row>
    <row r="139" spans="1:12" x14ac:dyDescent="0.25">
      <c r="A139" s="1">
        <f t="shared" si="5"/>
        <v>26</v>
      </c>
      <c r="B139" s="44"/>
      <c r="E139" s="140"/>
      <c r="G139" s="140"/>
      <c r="I139" s="248"/>
      <c r="J139" s="1"/>
      <c r="K139" s="1">
        <f t="shared" si="6"/>
        <v>26</v>
      </c>
    </row>
    <row r="140" spans="1:12" ht="16.5" thickBot="1" x14ac:dyDescent="0.3">
      <c r="A140" s="1">
        <f t="shared" si="5"/>
        <v>27</v>
      </c>
      <c r="B140" s="44" t="s">
        <v>368</v>
      </c>
      <c r="E140" s="226">
        <f>E137+E135+E129+E124+E119+E138</f>
        <v>5319978.2293297015</v>
      </c>
      <c r="G140" s="226">
        <f>G137+G135+G129+G124+G119+G138</f>
        <v>5319978.2293297015</v>
      </c>
      <c r="H140" s="4"/>
      <c r="I140" s="296">
        <f>E140-G140</f>
        <v>0</v>
      </c>
      <c r="J140" s="1" t="s">
        <v>369</v>
      </c>
      <c r="K140" s="1">
        <f t="shared" si="6"/>
        <v>27</v>
      </c>
      <c r="L140" s="15"/>
    </row>
    <row r="141" spans="1:12" ht="16.5" thickTop="1" x14ac:dyDescent="0.25">
      <c r="A141" s="1">
        <f t="shared" si="5"/>
        <v>28</v>
      </c>
      <c r="B141" s="44"/>
      <c r="E141" s="63"/>
      <c r="G141" s="63"/>
      <c r="I141" s="275"/>
      <c r="J141" s="1"/>
      <c r="K141" s="1">
        <f t="shared" si="6"/>
        <v>28</v>
      </c>
    </row>
    <row r="142" spans="1:12" ht="18.75" x14ac:dyDescent="0.25">
      <c r="A142" s="1">
        <f t="shared" si="5"/>
        <v>29</v>
      </c>
      <c r="B142" s="205" t="s">
        <v>451</v>
      </c>
      <c r="E142" s="63"/>
      <c r="G142" s="63"/>
      <c r="I142" s="275"/>
      <c r="J142" s="1"/>
      <c r="K142" s="1">
        <f t="shared" si="6"/>
        <v>29</v>
      </c>
    </row>
    <row r="143" spans="1:12" x14ac:dyDescent="0.25">
      <c r="A143" s="1">
        <f t="shared" si="5"/>
        <v>30</v>
      </c>
      <c r="B143" s="44" t="s">
        <v>371</v>
      </c>
      <c r="E143" s="49">
        <f>E194</f>
        <v>0</v>
      </c>
      <c r="G143" s="49">
        <f>G194</f>
        <v>0</v>
      </c>
      <c r="I143" s="275">
        <f>E143-G143</f>
        <v>0</v>
      </c>
      <c r="J143" s="1" t="s">
        <v>372</v>
      </c>
      <c r="K143" s="1">
        <f t="shared" si="6"/>
        <v>30</v>
      </c>
    </row>
    <row r="144" spans="1:12" x14ac:dyDescent="0.25">
      <c r="A144" s="1">
        <f t="shared" si="5"/>
        <v>31</v>
      </c>
      <c r="B144" s="44" t="s">
        <v>373</v>
      </c>
      <c r="E144" s="209">
        <f>'Pg3 BK-1 TO6 C1_Revised'!E142</f>
        <v>0</v>
      </c>
      <c r="G144" s="209">
        <f>'Pg4 BK-1 TO6 C1_As Filed'!E143</f>
        <v>0</v>
      </c>
      <c r="I144" s="297">
        <f>E144-G144</f>
        <v>0</v>
      </c>
      <c r="J144" s="1" t="s">
        <v>374</v>
      </c>
      <c r="K144" s="1">
        <f t="shared" si="6"/>
        <v>31</v>
      </c>
    </row>
    <row r="145" spans="1:11" x14ac:dyDescent="0.25">
      <c r="A145" s="1">
        <f t="shared" si="5"/>
        <v>32</v>
      </c>
      <c r="B145" s="3" t="s">
        <v>375</v>
      </c>
      <c r="E145" s="254">
        <f>SUM(E143:E144)</f>
        <v>0</v>
      </c>
      <c r="G145" s="254">
        <f>SUM(G143:G144)</f>
        <v>0</v>
      </c>
      <c r="I145" s="275">
        <f>SUM(I143:I144)</f>
        <v>0</v>
      </c>
      <c r="J145" s="1" t="s">
        <v>120</v>
      </c>
      <c r="K145" s="1">
        <f t="shared" si="6"/>
        <v>32</v>
      </c>
    </row>
    <row r="146" spans="1:11" x14ac:dyDescent="0.25">
      <c r="A146" s="1">
        <f t="shared" si="5"/>
        <v>33</v>
      </c>
      <c r="B146" s="44"/>
      <c r="E146" s="63"/>
      <c r="G146" s="63"/>
      <c r="I146" s="275"/>
      <c r="J146" s="1"/>
      <c r="K146" s="1">
        <f t="shared" si="6"/>
        <v>33</v>
      </c>
    </row>
    <row r="147" spans="1:11" ht="18.75" x14ac:dyDescent="0.25">
      <c r="A147" s="1">
        <f t="shared" si="5"/>
        <v>34</v>
      </c>
      <c r="B147" s="205" t="s">
        <v>452</v>
      </c>
      <c r="E147" s="63"/>
      <c r="G147" s="63"/>
      <c r="I147" s="275"/>
      <c r="J147" s="1"/>
      <c r="K147" s="1">
        <f t="shared" si="6"/>
        <v>34</v>
      </c>
    </row>
    <row r="148" spans="1:11" x14ac:dyDescent="0.25">
      <c r="A148" s="1">
        <f t="shared" si="5"/>
        <v>35</v>
      </c>
      <c r="B148" s="44" t="s">
        <v>377</v>
      </c>
      <c r="E148" s="49">
        <f>'Pg3 BK-1 TO6 C1_Revised'!E146</f>
        <v>0</v>
      </c>
      <c r="G148" s="49">
        <f>'Pg4 BK-1 TO6 C1_As Filed'!E147</f>
        <v>0</v>
      </c>
      <c r="I148" s="275">
        <f>E148-G148</f>
        <v>0</v>
      </c>
      <c r="J148" s="1" t="s">
        <v>378</v>
      </c>
      <c r="K148" s="1">
        <f t="shared" si="6"/>
        <v>35</v>
      </c>
    </row>
    <row r="149" spans="1:11" x14ac:dyDescent="0.25">
      <c r="A149" s="1">
        <f t="shared" si="5"/>
        <v>36</v>
      </c>
      <c r="B149" s="3" t="s">
        <v>379</v>
      </c>
      <c r="E149" s="210">
        <f>'Pg3 BK-1 TO6 C1_Revised'!E147</f>
        <v>0</v>
      </c>
      <c r="G149" s="210">
        <f>'Pg4 BK-1 TO6 C1_As Filed'!E148</f>
        <v>0</v>
      </c>
      <c r="I149" s="297">
        <f>E149-G149</f>
        <v>0</v>
      </c>
      <c r="J149" s="1" t="s">
        <v>380</v>
      </c>
      <c r="K149" s="1">
        <f t="shared" si="6"/>
        <v>36</v>
      </c>
    </row>
    <row r="150" spans="1:11" x14ac:dyDescent="0.25">
      <c r="A150" s="1">
        <f t="shared" si="5"/>
        <v>37</v>
      </c>
      <c r="B150" s="3" t="s">
        <v>381</v>
      </c>
      <c r="E150" s="254">
        <f>SUM(E148:E149)</f>
        <v>0</v>
      </c>
      <c r="G150" s="254">
        <f>SUM(G148:G149)</f>
        <v>0</v>
      </c>
      <c r="I150" s="275">
        <f>SUM(I148:I149)</f>
        <v>0</v>
      </c>
      <c r="J150" s="1" t="s">
        <v>382</v>
      </c>
      <c r="K150" s="1">
        <f t="shared" si="6"/>
        <v>37</v>
      </c>
    </row>
    <row r="151" spans="1:11" x14ac:dyDescent="0.25">
      <c r="A151" s="1">
        <f t="shared" si="5"/>
        <v>38</v>
      </c>
      <c r="B151" s="44"/>
      <c r="E151" s="63"/>
      <c r="G151" s="63"/>
      <c r="I151" s="275"/>
      <c r="J151" s="1"/>
      <c r="K151" s="1">
        <f t="shared" si="6"/>
        <v>38</v>
      </c>
    </row>
    <row r="152" spans="1:11" ht="18.75" x14ac:dyDescent="0.25">
      <c r="A152" s="1">
        <f t="shared" si="5"/>
        <v>39</v>
      </c>
      <c r="B152" s="205" t="s">
        <v>453</v>
      </c>
      <c r="E152" s="49">
        <f>'Pg3 BK-1 TO6 C1_Revised'!E150</f>
        <v>0</v>
      </c>
      <c r="G152" s="49">
        <f>'Pg4 BK-1 TO6 C1_As Filed'!E151</f>
        <v>0</v>
      </c>
      <c r="I152" s="275">
        <f>E152-G152</f>
        <v>0</v>
      </c>
      <c r="J152" s="1" t="s">
        <v>384</v>
      </c>
      <c r="K152" s="1">
        <f t="shared" si="6"/>
        <v>39</v>
      </c>
    </row>
    <row r="153" spans="1:11" x14ac:dyDescent="0.25">
      <c r="A153" s="1"/>
      <c r="B153" s="44"/>
      <c r="G153" s="63"/>
      <c r="J153" s="1"/>
    </row>
    <row r="154" spans="1:11" x14ac:dyDescent="0.25">
      <c r="A154" s="1"/>
      <c r="B154" s="44"/>
      <c r="G154" s="63"/>
      <c r="J154" s="1"/>
    </row>
    <row r="155" spans="1:11" x14ac:dyDescent="0.25">
      <c r="A155" s="199"/>
      <c r="B155" s="198"/>
      <c r="G155" s="63"/>
      <c r="J155" s="1"/>
    </row>
    <row r="156" spans="1:11" ht="18.75" x14ac:dyDescent="0.25">
      <c r="A156" s="218">
        <v>1</v>
      </c>
      <c r="B156" s="44" t="str">
        <f>B44</f>
        <v>Amounts for TO6 C1 are as filed in docket ER25-270.</v>
      </c>
      <c r="G156" s="63"/>
      <c r="J156" s="1"/>
    </row>
    <row r="157" spans="1:11" ht="18.75" x14ac:dyDescent="0.25">
      <c r="A157" s="218">
        <v>2</v>
      </c>
      <c r="B157" s="44" t="s">
        <v>385</v>
      </c>
      <c r="G157" s="63"/>
      <c r="J157" s="1"/>
    </row>
    <row r="158" spans="1:11" ht="18.75" x14ac:dyDescent="0.25">
      <c r="A158" s="218">
        <v>3</v>
      </c>
      <c r="B158" s="3" t="s">
        <v>327</v>
      </c>
      <c r="G158" s="63"/>
      <c r="J158" s="1"/>
    </row>
    <row r="159" spans="1:11" x14ac:dyDescent="0.25">
      <c r="A159" s="1"/>
      <c r="B159" s="4"/>
      <c r="G159" s="63"/>
      <c r="J159" s="1"/>
    </row>
    <row r="160" spans="1:11" x14ac:dyDescent="0.25">
      <c r="A160" s="1"/>
      <c r="B160" s="4"/>
      <c r="G160" s="63"/>
      <c r="J160" s="1"/>
    </row>
    <row r="161" spans="1:13" x14ac:dyDescent="0.25">
      <c r="A161" s="1"/>
      <c r="B161" s="326" t="s">
        <v>0</v>
      </c>
      <c r="C161" s="325"/>
      <c r="D161" s="325"/>
      <c r="E161" s="325"/>
      <c r="F161" s="325"/>
      <c r="G161" s="325"/>
      <c r="H161" s="325"/>
      <c r="I161" s="325"/>
      <c r="J161" s="325"/>
    </row>
    <row r="162" spans="1:13" x14ac:dyDescent="0.25">
      <c r="A162" s="1" t="s">
        <v>90</v>
      </c>
      <c r="B162" s="326" t="s">
        <v>248</v>
      </c>
      <c r="C162" s="325"/>
      <c r="D162" s="325"/>
      <c r="E162" s="325"/>
      <c r="F162" s="325"/>
      <c r="G162" s="325"/>
      <c r="H162" s="325"/>
      <c r="I162" s="325"/>
      <c r="J162" s="325"/>
    </row>
    <row r="163" spans="1:13" ht="17.25" x14ac:dyDescent="0.25">
      <c r="A163" s="1"/>
      <c r="B163" s="326" t="s">
        <v>249</v>
      </c>
      <c r="C163" s="327"/>
      <c r="D163" s="327"/>
      <c r="E163" s="327"/>
      <c r="F163" s="327"/>
      <c r="G163" s="327"/>
      <c r="H163" s="327"/>
      <c r="I163" s="327"/>
      <c r="J163" s="327"/>
    </row>
    <row r="164" spans="1:13" x14ac:dyDescent="0.25">
      <c r="A164" s="1"/>
      <c r="B164" s="322" t="str">
        <f>B5</f>
        <v>For the Base Period &amp; True-Up Period Ending December 31, 2023</v>
      </c>
      <c r="C164" s="323"/>
      <c r="D164" s="323"/>
      <c r="E164" s="323"/>
      <c r="F164" s="323"/>
      <c r="G164" s="323"/>
      <c r="H164" s="323"/>
      <c r="I164" s="323"/>
      <c r="J164" s="323"/>
    </row>
    <row r="165" spans="1:13" x14ac:dyDescent="0.25">
      <c r="A165" s="1"/>
      <c r="B165" s="324" t="s">
        <v>3</v>
      </c>
      <c r="C165" s="325"/>
      <c r="D165" s="325"/>
      <c r="E165" s="325"/>
      <c r="F165" s="325"/>
      <c r="G165" s="325"/>
      <c r="H165" s="325"/>
      <c r="I165" s="325"/>
      <c r="J165" s="325"/>
    </row>
    <row r="166" spans="1:13" x14ac:dyDescent="0.25">
      <c r="A166" s="1"/>
      <c r="B166" s="30"/>
      <c r="E166" s="264" t="s">
        <v>437</v>
      </c>
      <c r="F166"/>
      <c r="G166" s="264" t="s">
        <v>438</v>
      </c>
      <c r="H166"/>
      <c r="I166" s="264" t="s">
        <v>439</v>
      </c>
    </row>
    <row r="167" spans="1:13" ht="18.75" x14ac:dyDescent="0.25">
      <c r="A167" s="1" t="s">
        <v>4</v>
      </c>
      <c r="E167" s="265" t="str">
        <f>E8</f>
        <v xml:space="preserve">Revised TO6 C1 </v>
      </c>
      <c r="F167" s="202"/>
      <c r="G167" s="265" t="s">
        <v>461</v>
      </c>
      <c r="I167" s="266" t="s">
        <v>440</v>
      </c>
      <c r="J167" s="1"/>
      <c r="K167" s="1" t="s">
        <v>4</v>
      </c>
    </row>
    <row r="168" spans="1:13" x14ac:dyDescent="0.25">
      <c r="A168" s="1" t="s">
        <v>6</v>
      </c>
      <c r="B168" s="4" t="s">
        <v>90</v>
      </c>
      <c r="E168" s="204" t="s">
        <v>8</v>
      </c>
      <c r="G168" s="204" t="s">
        <v>8</v>
      </c>
      <c r="I168" s="268" t="s">
        <v>443</v>
      </c>
      <c r="J168" s="6" t="s">
        <v>9</v>
      </c>
      <c r="K168" s="1" t="s">
        <v>6</v>
      </c>
    </row>
    <row r="169" spans="1:13" x14ac:dyDescent="0.25">
      <c r="A169" s="1"/>
      <c r="B169" s="205" t="s">
        <v>386</v>
      </c>
      <c r="G169" s="203"/>
      <c r="J169" s="1"/>
    </row>
    <row r="170" spans="1:13" x14ac:dyDescent="0.25">
      <c r="A170" s="1">
        <v>1</v>
      </c>
      <c r="B170" s="235" t="s">
        <v>387</v>
      </c>
      <c r="G170" s="203"/>
      <c r="J170" s="1"/>
      <c r="K170" s="1">
        <f>A170</f>
        <v>1</v>
      </c>
    </row>
    <row r="171" spans="1:13" x14ac:dyDescent="0.25">
      <c r="A171" s="1">
        <f t="shared" ref="A171:A194" si="10">A170+1</f>
        <v>2</v>
      </c>
      <c r="B171" s="44" t="s">
        <v>332</v>
      </c>
      <c r="E171" s="49">
        <f>'Pg3 BK-1 TO6 C1_Revised'!E168</f>
        <v>7990057.3968355898</v>
      </c>
      <c r="G171" s="49">
        <f>'Pg4 BK-1 TO6 C1_As Filed'!E168</f>
        <v>7990057.3968355898</v>
      </c>
      <c r="H171" s="112"/>
      <c r="I171" s="249">
        <f>E171-G171</f>
        <v>0</v>
      </c>
      <c r="J171" s="1" t="s">
        <v>388</v>
      </c>
      <c r="K171" s="1">
        <f t="shared" ref="K171:K194" si="11">K170+1</f>
        <v>2</v>
      </c>
      <c r="L171" s="245"/>
    </row>
    <row r="172" spans="1:13" x14ac:dyDescent="0.25">
      <c r="A172" s="1">
        <f t="shared" si="10"/>
        <v>3</v>
      </c>
      <c r="B172" s="44" t="s">
        <v>389</v>
      </c>
      <c r="E172" s="209">
        <f>'Pg3 BK-1 TO6 C1_Revised'!E169</f>
        <v>23810.070405144139</v>
      </c>
      <c r="G172" s="209">
        <f>'Pg4 BK-1 TO6 C1_As Filed'!E169</f>
        <v>23810.070405144139</v>
      </c>
      <c r="H172" s="112"/>
      <c r="I172" s="269">
        <f>E172-G172</f>
        <v>0</v>
      </c>
      <c r="J172" s="1" t="s">
        <v>390</v>
      </c>
      <c r="K172" s="1">
        <f t="shared" si="11"/>
        <v>3</v>
      </c>
      <c r="L172" s="246"/>
    </row>
    <row r="173" spans="1:13" x14ac:dyDescent="0.25">
      <c r="A173" s="1">
        <f t="shared" si="10"/>
        <v>4</v>
      </c>
      <c r="B173" s="44" t="s">
        <v>336</v>
      </c>
      <c r="E173" s="209">
        <f>'Pg3 BK-1 TO6 C1_Revised'!E170</f>
        <v>118679.32221898218</v>
      </c>
      <c r="G173" s="209">
        <f>'Pg4 BK-1 TO6 C1_As Filed'!E170</f>
        <v>118679.32221898218</v>
      </c>
      <c r="H173" s="4"/>
      <c r="I173" s="269">
        <f t="shared" ref="I173:I174" si="12">E173-G173</f>
        <v>0</v>
      </c>
      <c r="J173" s="1" t="s">
        <v>391</v>
      </c>
      <c r="K173" s="1">
        <f t="shared" si="11"/>
        <v>4</v>
      </c>
      <c r="M173" s="50"/>
    </row>
    <row r="174" spans="1:13" x14ac:dyDescent="0.25">
      <c r="A174" s="1">
        <f t="shared" si="10"/>
        <v>5</v>
      </c>
      <c r="B174" s="44" t="s">
        <v>338</v>
      </c>
      <c r="C174" s="1"/>
      <c r="D174" s="1"/>
      <c r="E174" s="210">
        <f>'Pg3 BK-1 TO6 C1_Revised'!E171</f>
        <v>336812.87323412113</v>
      </c>
      <c r="F174" s="1"/>
      <c r="G174" s="210">
        <f>'Pg4 BK-1 TO6 C1_As Filed'!E171</f>
        <v>336812.87323412113</v>
      </c>
      <c r="H174" s="4"/>
      <c r="I174" s="270">
        <f t="shared" si="12"/>
        <v>0</v>
      </c>
      <c r="J174" s="1" t="s">
        <v>392</v>
      </c>
      <c r="K174" s="1">
        <f t="shared" si="11"/>
        <v>5</v>
      </c>
    </row>
    <row r="175" spans="1:13" x14ac:dyDescent="0.25">
      <c r="A175" s="1">
        <f t="shared" si="10"/>
        <v>6</v>
      </c>
      <c r="B175" s="44" t="s">
        <v>393</v>
      </c>
      <c r="E175" s="239">
        <f>SUM(E171:E174)</f>
        <v>8469359.6626938377</v>
      </c>
      <c r="G175" s="239">
        <f>SUM(G171:G174)</f>
        <v>8469359.6626938377</v>
      </c>
      <c r="H175" s="112"/>
      <c r="I175" s="298">
        <f>SUM(I171:I174)</f>
        <v>0</v>
      </c>
      <c r="J175" s="1" t="s">
        <v>341</v>
      </c>
      <c r="K175" s="1">
        <f t="shared" si="11"/>
        <v>6</v>
      </c>
      <c r="L175" s="246"/>
    </row>
    <row r="176" spans="1:13" x14ac:dyDescent="0.25">
      <c r="A176" s="1">
        <f t="shared" si="10"/>
        <v>7</v>
      </c>
      <c r="C176" s="1"/>
      <c r="D176" s="1"/>
      <c r="E176" s="203"/>
      <c r="F176" s="1"/>
      <c r="G176" s="203"/>
      <c r="I176" s="202"/>
      <c r="J176" s="1"/>
      <c r="K176" s="1">
        <f t="shared" si="11"/>
        <v>7</v>
      </c>
    </row>
    <row r="177" spans="1:11" x14ac:dyDescent="0.25">
      <c r="A177" s="1">
        <f t="shared" si="10"/>
        <v>8</v>
      </c>
      <c r="B177" s="9" t="s">
        <v>394</v>
      </c>
      <c r="E177" s="203"/>
      <c r="G177" s="203"/>
      <c r="I177" s="202"/>
      <c r="J177" s="1"/>
      <c r="K177" s="1">
        <f t="shared" si="11"/>
        <v>8</v>
      </c>
    </row>
    <row r="178" spans="1:11" x14ac:dyDescent="0.25">
      <c r="A178" s="1">
        <f t="shared" si="10"/>
        <v>9</v>
      </c>
      <c r="B178" s="3" t="s">
        <v>395</v>
      </c>
      <c r="E178" s="49">
        <f>'Pg3 BK-1 TO6 C1_Revised'!E175</f>
        <v>1933499.1032278647</v>
      </c>
      <c r="G178" s="49">
        <f>'Pg4 BK-1 TO6 C1_As Filed'!E175</f>
        <v>1933499.1032278647</v>
      </c>
      <c r="H178" s="112"/>
      <c r="I178" s="249">
        <f>E178-G178</f>
        <v>0</v>
      </c>
      <c r="J178" s="1" t="s">
        <v>396</v>
      </c>
      <c r="K178" s="1">
        <f t="shared" si="11"/>
        <v>9</v>
      </c>
    </row>
    <row r="179" spans="1:11" x14ac:dyDescent="0.25">
      <c r="A179" s="1">
        <f t="shared" si="10"/>
        <v>10</v>
      </c>
      <c r="B179" s="3" t="s">
        <v>397</v>
      </c>
      <c r="E179" s="209">
        <f>'Pg3 BK-1 TO6 C1_Revised'!E176</f>
        <v>14658.345197067425</v>
      </c>
      <c r="G179" s="209">
        <f>'Pg4 BK-1 TO6 C1_As Filed'!E176</f>
        <v>14658.345197067425</v>
      </c>
      <c r="H179" s="112"/>
      <c r="I179" s="269">
        <f t="shared" ref="I179:I181" si="13">E179-G179</f>
        <v>0</v>
      </c>
      <c r="J179" s="1" t="s">
        <v>398</v>
      </c>
      <c r="K179" s="1">
        <f t="shared" si="11"/>
        <v>10</v>
      </c>
    </row>
    <row r="180" spans="1:11" x14ac:dyDescent="0.25">
      <c r="A180" s="1">
        <f t="shared" si="10"/>
        <v>11</v>
      </c>
      <c r="B180" s="3" t="s">
        <v>399</v>
      </c>
      <c r="E180" s="209">
        <f>'Pg3 BK-1 TO6 C1_Revised'!E177</f>
        <v>51119.837024610781</v>
      </c>
      <c r="G180" s="209">
        <f>'Pg4 BK-1 TO6 C1_As Filed'!E177</f>
        <v>51119.837024610781</v>
      </c>
      <c r="H180" s="4"/>
      <c r="I180" s="269">
        <f t="shared" si="13"/>
        <v>0</v>
      </c>
      <c r="J180" s="1" t="s">
        <v>400</v>
      </c>
      <c r="K180" s="1">
        <f t="shared" si="11"/>
        <v>11</v>
      </c>
    </row>
    <row r="181" spans="1:11" x14ac:dyDescent="0.25">
      <c r="A181" s="1">
        <f t="shared" si="10"/>
        <v>12</v>
      </c>
      <c r="B181" s="3" t="s">
        <v>401</v>
      </c>
      <c r="E181" s="210">
        <f>'Pg3 BK-1 TO6 C1_Revised'!E178</f>
        <v>140292.61554820111</v>
      </c>
      <c r="G181" s="210">
        <f>'Pg4 BK-1 TO6 C1_As Filed'!E178</f>
        <v>140292.61554820111</v>
      </c>
      <c r="H181" s="4"/>
      <c r="I181" s="270">
        <f t="shared" si="13"/>
        <v>0</v>
      </c>
      <c r="J181" s="1" t="s">
        <v>402</v>
      </c>
      <c r="K181" s="1">
        <f t="shared" si="11"/>
        <v>12</v>
      </c>
    </row>
    <row r="182" spans="1:11" x14ac:dyDescent="0.25">
      <c r="A182" s="1">
        <f t="shared" si="10"/>
        <v>13</v>
      </c>
      <c r="B182" s="246" t="s">
        <v>403</v>
      </c>
      <c r="C182" s="246"/>
      <c r="D182" s="246"/>
      <c r="E182" s="239">
        <f>SUM(E178:E181)</f>
        <v>2139569.9009977439</v>
      </c>
      <c r="F182" s="246"/>
      <c r="G182" s="239">
        <f>SUM(G178:G181)</f>
        <v>2139569.9009977439</v>
      </c>
      <c r="H182" s="112"/>
      <c r="I182" s="298">
        <f>SUM(I178:I181)</f>
        <v>0</v>
      </c>
      <c r="J182" s="1" t="s">
        <v>404</v>
      </c>
      <c r="K182" s="1">
        <f t="shared" si="11"/>
        <v>13</v>
      </c>
    </row>
    <row r="183" spans="1:11" x14ac:dyDescent="0.25">
      <c r="A183" s="1">
        <f t="shared" si="10"/>
        <v>14</v>
      </c>
      <c r="B183" s="246"/>
      <c r="C183" s="246"/>
      <c r="D183" s="246"/>
      <c r="E183" s="208"/>
      <c r="F183" s="246"/>
      <c r="G183" s="208"/>
      <c r="I183" s="248"/>
      <c r="J183" s="1"/>
      <c r="K183" s="1">
        <f t="shared" si="11"/>
        <v>14</v>
      </c>
    </row>
    <row r="184" spans="1:11" x14ac:dyDescent="0.25">
      <c r="A184" s="1">
        <f t="shared" si="10"/>
        <v>15</v>
      </c>
      <c r="B184" s="235" t="s">
        <v>331</v>
      </c>
      <c r="C184" s="246"/>
      <c r="D184" s="246"/>
      <c r="E184" s="208"/>
      <c r="F184" s="246"/>
      <c r="G184" s="208"/>
      <c r="I184" s="248"/>
      <c r="J184" s="1"/>
      <c r="K184" s="1">
        <f t="shared" si="11"/>
        <v>15</v>
      </c>
    </row>
    <row r="185" spans="1:11" x14ac:dyDescent="0.25">
      <c r="A185" s="1">
        <f t="shared" si="10"/>
        <v>16</v>
      </c>
      <c r="B185" s="44" t="s">
        <v>332</v>
      </c>
      <c r="E185" s="63">
        <f>+E171-E178</f>
        <v>6056558.2936077248</v>
      </c>
      <c r="G185" s="63">
        <f>+G171-G178</f>
        <v>6056558.2936077248</v>
      </c>
      <c r="H185" s="112"/>
      <c r="I185" s="249">
        <f>E185-G185</f>
        <v>0</v>
      </c>
      <c r="J185" s="1" t="s">
        <v>432</v>
      </c>
      <c r="K185" s="1">
        <f t="shared" si="11"/>
        <v>16</v>
      </c>
    </row>
    <row r="186" spans="1:11" x14ac:dyDescent="0.25">
      <c r="A186" s="1">
        <f t="shared" si="10"/>
        <v>17</v>
      </c>
      <c r="B186" s="44" t="s">
        <v>334</v>
      </c>
      <c r="E186" s="208">
        <f>+E172-E179</f>
        <v>9151.7252080767139</v>
      </c>
      <c r="G186" s="208">
        <f>+G172-G179</f>
        <v>9151.7252080767139</v>
      </c>
      <c r="H186" s="112"/>
      <c r="I186" s="269">
        <f t="shared" ref="I186:I188" si="14">E186-G186</f>
        <v>0</v>
      </c>
      <c r="J186" s="1" t="s">
        <v>433</v>
      </c>
      <c r="K186" s="1">
        <f t="shared" si="11"/>
        <v>17</v>
      </c>
    </row>
    <row r="187" spans="1:11" x14ac:dyDescent="0.25">
      <c r="A187" s="1">
        <f t="shared" si="10"/>
        <v>18</v>
      </c>
      <c r="B187" s="44" t="s">
        <v>336</v>
      </c>
      <c r="E187" s="208">
        <f>+E173-E180</f>
        <v>67559.485194371402</v>
      </c>
      <c r="G187" s="208">
        <f>+G173-G180</f>
        <v>67559.485194371402</v>
      </c>
      <c r="I187" s="269">
        <f t="shared" si="14"/>
        <v>0</v>
      </c>
      <c r="J187" s="1" t="s">
        <v>434</v>
      </c>
      <c r="K187" s="1">
        <f t="shared" si="11"/>
        <v>18</v>
      </c>
    </row>
    <row r="188" spans="1:11" x14ac:dyDescent="0.25">
      <c r="A188" s="1">
        <f t="shared" si="10"/>
        <v>19</v>
      </c>
      <c r="B188" s="44" t="s">
        <v>338</v>
      </c>
      <c r="E188" s="247">
        <f>+E174-E181</f>
        <v>196520.25768592002</v>
      </c>
      <c r="G188" s="247">
        <f>+G174-G181</f>
        <v>196520.25768592002</v>
      </c>
      <c r="I188" s="269">
        <f t="shared" si="14"/>
        <v>0</v>
      </c>
      <c r="J188" s="1" t="s">
        <v>435</v>
      </c>
      <c r="K188" s="1">
        <f t="shared" si="11"/>
        <v>19</v>
      </c>
    </row>
    <row r="189" spans="1:11" ht="16.5" thickBot="1" x14ac:dyDescent="0.3">
      <c r="A189" s="1">
        <f t="shared" si="10"/>
        <v>20</v>
      </c>
      <c r="B189" s="3" t="s">
        <v>340</v>
      </c>
      <c r="E189" s="66">
        <f>SUM(E185:E188)</f>
        <v>6329789.7616960928</v>
      </c>
      <c r="G189" s="66">
        <f>SUM(G185:G188)</f>
        <v>6329789.7616960928</v>
      </c>
      <c r="H189" s="112"/>
      <c r="I189" s="299">
        <f>SUM(I185:I188)</f>
        <v>0</v>
      </c>
      <c r="J189" s="1" t="s">
        <v>409</v>
      </c>
      <c r="K189" s="1">
        <f t="shared" si="11"/>
        <v>20</v>
      </c>
    </row>
    <row r="190" spans="1:11" ht="16.5" thickTop="1" x14ac:dyDescent="0.25">
      <c r="A190" s="1">
        <f t="shared" si="10"/>
        <v>21</v>
      </c>
      <c r="E190" s="63"/>
      <c r="G190" s="63"/>
      <c r="I190" s="277"/>
      <c r="J190" s="1"/>
      <c r="K190" s="1">
        <f t="shared" si="11"/>
        <v>21</v>
      </c>
    </row>
    <row r="191" spans="1:11" ht="18.75" x14ac:dyDescent="0.25">
      <c r="A191" s="1">
        <f t="shared" si="10"/>
        <v>22</v>
      </c>
      <c r="B191" s="205" t="s">
        <v>410</v>
      </c>
      <c r="E191" s="63"/>
      <c r="G191" s="63"/>
      <c r="I191" s="277"/>
      <c r="J191" s="1"/>
      <c r="K191" s="1">
        <f t="shared" si="11"/>
        <v>22</v>
      </c>
    </row>
    <row r="192" spans="1:11" x14ac:dyDescent="0.25">
      <c r="A192" s="1">
        <f t="shared" si="10"/>
        <v>23</v>
      </c>
      <c r="B192" s="44" t="s">
        <v>411</v>
      </c>
      <c r="E192" s="49">
        <f>'Pg3 BK-1 TO6 C1_Revised'!E189</f>
        <v>0</v>
      </c>
      <c r="G192" s="49">
        <f>'Pg4 BK-1 TO6 C1_As Filed'!E189</f>
        <v>0</v>
      </c>
      <c r="I192" s="275">
        <f>E192-G192</f>
        <v>0</v>
      </c>
      <c r="J192" s="1" t="s">
        <v>412</v>
      </c>
      <c r="K192" s="1">
        <f t="shared" si="11"/>
        <v>23</v>
      </c>
    </row>
    <row r="193" spans="1:15" x14ac:dyDescent="0.25">
      <c r="A193" s="1">
        <f t="shared" si="10"/>
        <v>24</v>
      </c>
      <c r="B193" s="3" t="s">
        <v>413</v>
      </c>
      <c r="E193" s="210">
        <f>'Pg3 BK-1 TO6 C1_Revised'!E190</f>
        <v>0</v>
      </c>
      <c r="G193" s="210">
        <f>'Pg4 BK-1 TO6 C1_As Filed'!E190</f>
        <v>0</v>
      </c>
      <c r="I193" s="300">
        <f>E193-G193</f>
        <v>0</v>
      </c>
      <c r="J193" s="1" t="s">
        <v>414</v>
      </c>
      <c r="K193" s="1">
        <f t="shared" si="11"/>
        <v>24</v>
      </c>
    </row>
    <row r="194" spans="1:15" ht="16.5" thickBot="1" x14ac:dyDescent="0.3">
      <c r="A194" s="1">
        <f t="shared" si="10"/>
        <v>25</v>
      </c>
      <c r="B194" s="44" t="s">
        <v>415</v>
      </c>
      <c r="E194" s="226">
        <f>E192-E193</f>
        <v>0</v>
      </c>
      <c r="G194" s="226">
        <f>G192-G193</f>
        <v>0</v>
      </c>
      <c r="I194" s="299">
        <f>E194-G194</f>
        <v>0</v>
      </c>
      <c r="J194" s="1" t="s">
        <v>436</v>
      </c>
      <c r="K194" s="1">
        <f t="shared" si="11"/>
        <v>25</v>
      </c>
    </row>
    <row r="195" spans="1:15" ht="16.5" thickTop="1" x14ac:dyDescent="0.25">
      <c r="A195" s="1"/>
      <c r="B195" s="44"/>
      <c r="G195" s="63"/>
      <c r="J195" s="1"/>
    </row>
    <row r="196" spans="1:15" x14ac:dyDescent="0.25">
      <c r="A196" s="1"/>
      <c r="B196" s="44"/>
      <c r="G196" s="63"/>
      <c r="J196" s="1"/>
    </row>
    <row r="197" spans="1:15" x14ac:dyDescent="0.25">
      <c r="A197" s="199"/>
      <c r="B197" s="198"/>
      <c r="G197" s="63"/>
      <c r="J197" s="1"/>
    </row>
    <row r="198" spans="1:15" ht="18.75" x14ac:dyDescent="0.25">
      <c r="A198" s="218">
        <v>1</v>
      </c>
      <c r="B198" s="3" t="str">
        <f>B44</f>
        <v>Amounts for TO6 C1 are as filed in docket ER25-270.</v>
      </c>
      <c r="G198" s="63"/>
      <c r="J198" s="1"/>
    </row>
    <row r="199" spans="1:15" ht="18.75" x14ac:dyDescent="0.25">
      <c r="A199" s="218">
        <v>2</v>
      </c>
      <c r="B199" s="3" t="s">
        <v>417</v>
      </c>
      <c r="G199" s="63"/>
      <c r="J199" s="1"/>
    </row>
    <row r="200" spans="1:15" x14ac:dyDescent="0.25">
      <c r="M200" s="99"/>
      <c r="O200" s="99"/>
    </row>
    <row r="201" spans="1:15" x14ac:dyDescent="0.25">
      <c r="G201" s="15"/>
    </row>
    <row r="203" spans="1:15" x14ac:dyDescent="0.25">
      <c r="G203" s="301"/>
    </row>
    <row r="205" spans="1:15" x14ac:dyDescent="0.25">
      <c r="G205" s="15"/>
    </row>
  </sheetData>
  <mergeCells count="20">
    <mergeCell ref="B106:J106"/>
    <mergeCell ref="B2:J2"/>
    <mergeCell ref="B3:J3"/>
    <mergeCell ref="B4:J4"/>
    <mergeCell ref="B5:J5"/>
    <mergeCell ref="B6:J6"/>
    <mergeCell ref="B48:J48"/>
    <mergeCell ref="B49:J49"/>
    <mergeCell ref="B50:J50"/>
    <mergeCell ref="B51:J51"/>
    <mergeCell ref="B52:J52"/>
    <mergeCell ref="B105:J105"/>
    <mergeCell ref="B164:J164"/>
    <mergeCell ref="B165:J165"/>
    <mergeCell ref="B107:J107"/>
    <mergeCell ref="B108:J108"/>
    <mergeCell ref="B109:J109"/>
    <mergeCell ref="B161:J161"/>
    <mergeCell ref="B162:J162"/>
    <mergeCell ref="B163:J163"/>
  </mergeCells>
  <printOptions horizontalCentered="1"/>
  <pageMargins left="0.25" right="0.25" top="0.5" bottom="0.5" header="0.35" footer="0.25"/>
  <pageSetup scale="47" orientation="portrait" r:id="rId1"/>
  <headerFooter scaleWithDoc="0" alignWithMargins="0">
    <oddFooter>&amp;L&amp;A&amp;CPage 2.&amp;P&amp;R&amp;F</oddFooter>
  </headerFooter>
  <rowBreaks count="3" manualBreakCount="3">
    <brk id="47" max="16383" man="1"/>
    <brk id="104" max="16383" man="1"/>
    <brk id="1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963C-6B29-4920-BE43-6E795B1BB43B}">
  <dimension ref="A2:J195"/>
  <sheetViews>
    <sheetView tabSelected="1" view="pageBreakPreview" zoomScale="60" zoomScaleNormal="80" workbookViewId="0">
      <selection activeCell="N39" sqref="N39"/>
    </sheetView>
  </sheetViews>
  <sheetFormatPr defaultColWidth="9.140625" defaultRowHeight="15.75" x14ac:dyDescent="0.25"/>
  <cols>
    <col min="1" max="1" width="5.140625" style="3" customWidth="1"/>
    <col min="2" max="2" width="86.140625" style="3" customWidth="1"/>
    <col min="3" max="3" width="10.42578125" style="3" customWidth="1"/>
    <col min="4" max="4" width="1.5703125" style="3" customWidth="1"/>
    <col min="5" max="5" width="16.85546875" style="3" customWidth="1"/>
    <col min="6" max="6" width="1.5703125" style="3" customWidth="1"/>
    <col min="7" max="7" width="51.42578125" style="3" customWidth="1"/>
    <col min="8" max="8" width="5.140625" style="1" customWidth="1"/>
    <col min="9" max="9" width="11.42578125" style="3" bestFit="1" customWidth="1"/>
    <col min="10" max="10" width="9.42578125" style="3" bestFit="1" customWidth="1"/>
    <col min="11" max="11" width="11.42578125" style="3" bestFit="1" customWidth="1"/>
    <col min="12" max="12" width="9.85546875" style="3" bestFit="1" customWidth="1"/>
    <col min="13" max="16384" width="9.140625" style="3"/>
  </cols>
  <sheetData>
    <row r="2" spans="1:10" x14ac:dyDescent="0.25">
      <c r="A2" s="1"/>
      <c r="B2" s="326" t="s">
        <v>0</v>
      </c>
      <c r="C2" s="325"/>
      <c r="D2" s="325"/>
      <c r="E2" s="325"/>
      <c r="F2" s="325"/>
      <c r="G2" s="325"/>
    </row>
    <row r="3" spans="1:10" x14ac:dyDescent="0.25">
      <c r="A3" s="1" t="s">
        <v>90</v>
      </c>
      <c r="B3" s="326" t="s">
        <v>248</v>
      </c>
      <c r="C3" s="325"/>
      <c r="D3" s="325"/>
      <c r="E3" s="325"/>
      <c r="F3" s="325"/>
      <c r="G3" s="325"/>
    </row>
    <row r="4" spans="1:10" ht="17.25" x14ac:dyDescent="0.25">
      <c r="A4" s="1"/>
      <c r="B4" s="326" t="s">
        <v>249</v>
      </c>
      <c r="C4" s="327"/>
      <c r="D4" s="327"/>
      <c r="E4" s="327"/>
      <c r="F4" s="327"/>
      <c r="G4" s="327"/>
    </row>
    <row r="5" spans="1:10" x14ac:dyDescent="0.25">
      <c r="A5" s="1"/>
      <c r="B5" s="328" t="s">
        <v>250</v>
      </c>
      <c r="C5" s="328"/>
      <c r="D5" s="328"/>
      <c r="E5" s="328"/>
      <c r="F5" s="328"/>
      <c r="G5" s="328"/>
    </row>
    <row r="6" spans="1:10" x14ac:dyDescent="0.25">
      <c r="A6" s="1"/>
      <c r="B6" s="324" t="s">
        <v>3</v>
      </c>
      <c r="C6" s="325"/>
      <c r="D6" s="325"/>
      <c r="E6" s="325"/>
      <c r="F6" s="325"/>
      <c r="G6" s="325"/>
    </row>
    <row r="7" spans="1:10" x14ac:dyDescent="0.25">
      <c r="A7" s="1"/>
      <c r="B7" s="194"/>
      <c r="C7" s="4"/>
      <c r="D7" s="4"/>
      <c r="E7" s="4"/>
      <c r="F7" s="4"/>
      <c r="G7" s="4"/>
    </row>
    <row r="8" spans="1:10" x14ac:dyDescent="0.25">
      <c r="A8" s="1" t="s">
        <v>4</v>
      </c>
      <c r="E8" s="203"/>
      <c r="G8" s="1"/>
      <c r="H8" s="1" t="s">
        <v>4</v>
      </c>
    </row>
    <row r="9" spans="1:10" ht="15.75" customHeight="1" x14ac:dyDescent="0.25">
      <c r="A9" s="1" t="s">
        <v>6</v>
      </c>
      <c r="B9" s="4" t="s">
        <v>90</v>
      </c>
      <c r="E9" s="204" t="s">
        <v>8</v>
      </c>
      <c r="G9" s="6" t="s">
        <v>9</v>
      </c>
      <c r="H9" s="1" t="s">
        <v>6</v>
      </c>
    </row>
    <row r="10" spans="1:10" x14ac:dyDescent="0.25">
      <c r="A10" s="1"/>
      <c r="B10" s="205" t="s">
        <v>251</v>
      </c>
      <c r="E10" s="206"/>
      <c r="G10" s="1"/>
    </row>
    <row r="11" spans="1:10" x14ac:dyDescent="0.25">
      <c r="A11" s="1">
        <v>1</v>
      </c>
      <c r="B11" s="44" t="s">
        <v>252</v>
      </c>
      <c r="C11" s="207"/>
      <c r="D11" s="207"/>
      <c r="E11" s="49">
        <v>117262.21525000001</v>
      </c>
      <c r="F11" s="199"/>
      <c r="G11" s="1" t="s">
        <v>418</v>
      </c>
      <c r="H11" s="1">
        <f>A11</f>
        <v>1</v>
      </c>
      <c r="I11" s="44"/>
    </row>
    <row r="12" spans="1:10" x14ac:dyDescent="0.25">
      <c r="A12" s="1">
        <f t="shared" ref="A12:A40" si="0">A11+1</f>
        <v>2</v>
      </c>
      <c r="B12" s="44" t="s">
        <v>90</v>
      </c>
      <c r="C12" s="207"/>
      <c r="D12" s="207"/>
      <c r="E12" s="208" t="s">
        <v>90</v>
      </c>
      <c r="G12" s="1"/>
      <c r="H12" s="1">
        <f t="shared" ref="H12:H40" si="1">H11+1</f>
        <v>2</v>
      </c>
      <c r="I12" s="44"/>
    </row>
    <row r="13" spans="1:10" x14ac:dyDescent="0.25">
      <c r="A13" s="1">
        <f t="shared" si="0"/>
        <v>3</v>
      </c>
      <c r="B13" s="44" t="s">
        <v>254</v>
      </c>
      <c r="C13" s="207"/>
      <c r="D13" s="207"/>
      <c r="E13" s="209">
        <v>100674.79858886809</v>
      </c>
      <c r="F13" s="199"/>
      <c r="G13" s="1" t="s">
        <v>419</v>
      </c>
      <c r="H13" s="1">
        <f t="shared" si="1"/>
        <v>3</v>
      </c>
      <c r="I13" s="44"/>
    </row>
    <row r="14" spans="1:10" x14ac:dyDescent="0.25">
      <c r="A14" s="1">
        <f t="shared" si="0"/>
        <v>4</v>
      </c>
      <c r="B14" s="44"/>
      <c r="C14" s="207"/>
      <c r="D14" s="207"/>
      <c r="E14" s="208"/>
      <c r="F14" s="4"/>
      <c r="G14" s="1"/>
      <c r="H14" s="1">
        <f t="shared" si="1"/>
        <v>4</v>
      </c>
      <c r="J14" s="253"/>
    </row>
    <row r="15" spans="1:10" x14ac:dyDescent="0.25">
      <c r="A15" s="1">
        <f t="shared" si="0"/>
        <v>5</v>
      </c>
      <c r="B15" s="44" t="s">
        <v>256</v>
      </c>
      <c r="C15" s="207"/>
      <c r="D15" s="207"/>
      <c r="E15" s="210">
        <v>0</v>
      </c>
      <c r="G15" s="1" t="s">
        <v>420</v>
      </c>
      <c r="H15" s="1">
        <f t="shared" si="1"/>
        <v>5</v>
      </c>
      <c r="J15" s="253"/>
    </row>
    <row r="16" spans="1:10" x14ac:dyDescent="0.25">
      <c r="A16" s="1">
        <f t="shared" si="0"/>
        <v>6</v>
      </c>
      <c r="B16" s="44" t="s">
        <v>258</v>
      </c>
      <c r="C16" s="207"/>
      <c r="D16" s="207"/>
      <c r="E16" s="63">
        <f>E11+E13+E15</f>
        <v>217937.01383886809</v>
      </c>
      <c r="F16" s="199"/>
      <c r="G16" s="1" t="s">
        <v>259</v>
      </c>
      <c r="H16" s="1">
        <f t="shared" si="1"/>
        <v>6</v>
      </c>
      <c r="I16" s="1"/>
      <c r="J16" s="253"/>
    </row>
    <row r="17" spans="1:9" x14ac:dyDescent="0.25">
      <c r="A17" s="1">
        <f t="shared" si="0"/>
        <v>7</v>
      </c>
      <c r="E17" s="16"/>
      <c r="G17" s="1"/>
      <c r="H17" s="1">
        <f t="shared" si="1"/>
        <v>7</v>
      </c>
    </row>
    <row r="18" spans="1:9" x14ac:dyDescent="0.25">
      <c r="A18" s="1">
        <f t="shared" si="0"/>
        <v>8</v>
      </c>
      <c r="B18" s="3" t="s">
        <v>260</v>
      </c>
      <c r="C18" s="207"/>
      <c r="D18" s="207"/>
      <c r="E18" s="211">
        <v>279272.80829887092</v>
      </c>
      <c r="F18" s="112"/>
      <c r="G18" s="1" t="s">
        <v>261</v>
      </c>
      <c r="H18" s="1">
        <f t="shared" si="1"/>
        <v>8</v>
      </c>
    </row>
    <row r="19" spans="1:9" x14ac:dyDescent="0.25">
      <c r="A19" s="1">
        <f t="shared" si="0"/>
        <v>9</v>
      </c>
      <c r="E19" s="140" t="s">
        <v>90</v>
      </c>
      <c r="G19" s="1"/>
      <c r="H19" s="1">
        <f t="shared" si="1"/>
        <v>9</v>
      </c>
    </row>
    <row r="20" spans="1:9" ht="18.75" x14ac:dyDescent="0.25">
      <c r="A20" s="1">
        <f t="shared" si="0"/>
        <v>10</v>
      </c>
      <c r="B20" s="3" t="s">
        <v>262</v>
      </c>
      <c r="E20" s="212">
        <v>0</v>
      </c>
      <c r="G20" s="1" t="s">
        <v>263</v>
      </c>
      <c r="H20" s="1">
        <f t="shared" si="1"/>
        <v>10</v>
      </c>
      <c r="I20" s="44"/>
    </row>
    <row r="21" spans="1:9" x14ac:dyDescent="0.25">
      <c r="A21" s="1">
        <f t="shared" si="0"/>
        <v>11</v>
      </c>
      <c r="E21" s="140"/>
      <c r="G21" s="1"/>
      <c r="H21" s="1">
        <f t="shared" si="1"/>
        <v>11</v>
      </c>
    </row>
    <row r="22" spans="1:9" x14ac:dyDescent="0.25">
      <c r="A22" s="1">
        <f t="shared" si="0"/>
        <v>12</v>
      </c>
      <c r="B22" s="3" t="s">
        <v>264</v>
      </c>
      <c r="C22" s="207"/>
      <c r="D22" s="207"/>
      <c r="E22" s="209">
        <v>71348.362928506802</v>
      </c>
      <c r="F22" s="4"/>
      <c r="G22" s="1" t="s">
        <v>421</v>
      </c>
      <c r="H22" s="1">
        <f t="shared" si="1"/>
        <v>12</v>
      </c>
      <c r="I22" s="44"/>
    </row>
    <row r="23" spans="1:9" x14ac:dyDescent="0.25">
      <c r="A23" s="1">
        <f t="shared" si="0"/>
        <v>13</v>
      </c>
      <c r="B23" s="44"/>
      <c r="C23" s="207"/>
      <c r="D23" s="207"/>
      <c r="E23" s="208"/>
      <c r="G23" s="1"/>
      <c r="H23" s="1">
        <f t="shared" si="1"/>
        <v>13</v>
      </c>
    </row>
    <row r="24" spans="1:9" x14ac:dyDescent="0.25">
      <c r="A24" s="1">
        <f t="shared" si="0"/>
        <v>14</v>
      </c>
      <c r="B24" s="3" t="s">
        <v>266</v>
      </c>
      <c r="C24" s="207"/>
      <c r="D24" s="207"/>
      <c r="E24" s="210">
        <v>3846.2646305403759</v>
      </c>
      <c r="F24" s="4"/>
      <c r="G24" s="1" t="s">
        <v>422</v>
      </c>
      <c r="H24" s="1">
        <f t="shared" si="1"/>
        <v>14</v>
      </c>
      <c r="I24" s="44"/>
    </row>
    <row r="25" spans="1:9" x14ac:dyDescent="0.25">
      <c r="A25" s="1">
        <f t="shared" si="0"/>
        <v>15</v>
      </c>
      <c r="B25" s="44" t="s">
        <v>268</v>
      </c>
      <c r="C25" s="207"/>
      <c r="D25" s="207"/>
      <c r="E25" s="63">
        <f>SUM(E16+E18+E20+E22+E24)</f>
        <v>572404.44969678624</v>
      </c>
      <c r="F25" s="199"/>
      <c r="G25" s="1" t="s">
        <v>269</v>
      </c>
      <c r="H25" s="1">
        <f t="shared" si="1"/>
        <v>15</v>
      </c>
    </row>
    <row r="26" spans="1:9" x14ac:dyDescent="0.25">
      <c r="A26" s="1">
        <f t="shared" si="0"/>
        <v>16</v>
      </c>
      <c r="B26" s="44"/>
      <c r="C26" s="207"/>
      <c r="D26" s="207"/>
      <c r="E26" s="213"/>
      <c r="G26" s="1"/>
      <c r="H26" s="1">
        <f t="shared" si="1"/>
        <v>16</v>
      </c>
    </row>
    <row r="27" spans="1:9" ht="18.75" x14ac:dyDescent="0.25">
      <c r="A27" s="1">
        <f t="shared" si="0"/>
        <v>17</v>
      </c>
      <c r="B27" s="44" t="s">
        <v>270</v>
      </c>
      <c r="C27" s="207"/>
      <c r="D27" s="207"/>
      <c r="E27" s="64">
        <f>'Pg5 Rev Stmt AV'!G149</f>
        <v>9.3026367903775511E-2</v>
      </c>
      <c r="G27" s="1" t="s">
        <v>460</v>
      </c>
      <c r="H27" s="1">
        <f t="shared" si="1"/>
        <v>17</v>
      </c>
    </row>
    <row r="28" spans="1:9" x14ac:dyDescent="0.25">
      <c r="A28" s="1">
        <f t="shared" si="0"/>
        <v>18</v>
      </c>
      <c r="B28" s="44" t="s">
        <v>271</v>
      </c>
      <c r="C28" s="207"/>
      <c r="D28" s="207"/>
      <c r="E28" s="251">
        <f>E138</f>
        <v>5319978.2293297015</v>
      </c>
      <c r="F28" s="199"/>
      <c r="G28" s="1" t="s">
        <v>272</v>
      </c>
      <c r="H28" s="1">
        <f t="shared" si="1"/>
        <v>18</v>
      </c>
    </row>
    <row r="29" spans="1:9" x14ac:dyDescent="0.25">
      <c r="A29" s="1">
        <f t="shared" si="0"/>
        <v>19</v>
      </c>
      <c r="B29" s="3" t="s">
        <v>273</v>
      </c>
      <c r="C29" s="207"/>
      <c r="D29" s="207"/>
      <c r="E29" s="254">
        <f>E28*E27</f>
        <v>494898.25200170104</v>
      </c>
      <c r="F29" s="199"/>
      <c r="G29" s="1" t="s">
        <v>274</v>
      </c>
      <c r="H29" s="1">
        <f t="shared" si="1"/>
        <v>19</v>
      </c>
    </row>
    <row r="30" spans="1:9" x14ac:dyDescent="0.25">
      <c r="A30" s="1">
        <f t="shared" si="0"/>
        <v>20</v>
      </c>
      <c r="C30" s="207"/>
      <c r="D30" s="207"/>
      <c r="E30" s="213"/>
      <c r="G30" s="1"/>
      <c r="H30" s="1">
        <f t="shared" si="1"/>
        <v>20</v>
      </c>
    </row>
    <row r="31" spans="1:9" ht="18.75" x14ac:dyDescent="0.25">
      <c r="A31" s="1">
        <f t="shared" si="0"/>
        <v>21</v>
      </c>
      <c r="B31" s="44" t="s">
        <v>275</v>
      </c>
      <c r="C31" s="207"/>
      <c r="D31" s="208"/>
      <c r="E31" s="255">
        <f>'Pg5 Rev Stmt AV'!G183</f>
        <v>0</v>
      </c>
      <c r="F31" s="199" t="s">
        <v>244</v>
      </c>
      <c r="G31" s="1" t="s">
        <v>423</v>
      </c>
      <c r="H31" s="1">
        <f t="shared" si="1"/>
        <v>21</v>
      </c>
      <c r="I31" s="44"/>
    </row>
    <row r="32" spans="1:9" x14ac:dyDescent="0.25">
      <c r="A32" s="1">
        <f t="shared" si="0"/>
        <v>22</v>
      </c>
      <c r="B32" s="44" t="s">
        <v>271</v>
      </c>
      <c r="C32" s="207"/>
      <c r="D32" s="207"/>
      <c r="E32" s="251">
        <f>E138-E121</f>
        <v>5319978.2293297015</v>
      </c>
      <c r="F32" s="199"/>
      <c r="G32" s="1" t="s">
        <v>276</v>
      </c>
      <c r="H32" s="1">
        <f t="shared" si="1"/>
        <v>22</v>
      </c>
    </row>
    <row r="33" spans="1:9" x14ac:dyDescent="0.25">
      <c r="A33" s="1">
        <f t="shared" si="0"/>
        <v>23</v>
      </c>
      <c r="B33" s="3" t="s">
        <v>277</v>
      </c>
      <c r="E33" s="256">
        <f>E32*E31</f>
        <v>0</v>
      </c>
      <c r="F33" s="199" t="s">
        <v>244</v>
      </c>
      <c r="G33" s="1" t="s">
        <v>278</v>
      </c>
      <c r="H33" s="1">
        <f t="shared" si="1"/>
        <v>23</v>
      </c>
    </row>
    <row r="34" spans="1:9" x14ac:dyDescent="0.25">
      <c r="A34" s="1">
        <f t="shared" si="0"/>
        <v>24</v>
      </c>
      <c r="E34" s="63"/>
      <c r="G34" s="1"/>
      <c r="H34" s="1">
        <f t="shared" si="1"/>
        <v>24</v>
      </c>
    </row>
    <row r="35" spans="1:9" x14ac:dyDescent="0.25">
      <c r="A35" s="1">
        <f t="shared" si="0"/>
        <v>25</v>
      </c>
      <c r="B35" s="3" t="s">
        <v>279</v>
      </c>
      <c r="E35" s="49">
        <v>1304.0991895338727</v>
      </c>
      <c r="G35" s="1" t="s">
        <v>280</v>
      </c>
      <c r="H35" s="1">
        <f t="shared" si="1"/>
        <v>25</v>
      </c>
      <c r="I35" s="44"/>
    </row>
    <row r="36" spans="1:9" x14ac:dyDescent="0.25">
      <c r="A36" s="1">
        <f t="shared" si="0"/>
        <v>26</v>
      </c>
      <c r="B36" s="3" t="s">
        <v>281</v>
      </c>
      <c r="E36" s="209">
        <v>-9500.6500000000015</v>
      </c>
      <c r="F36" s="4"/>
      <c r="G36" s="1" t="s">
        <v>282</v>
      </c>
      <c r="H36" s="1">
        <f t="shared" si="1"/>
        <v>26</v>
      </c>
      <c r="I36" s="44"/>
    </row>
    <row r="37" spans="1:9" x14ac:dyDescent="0.25">
      <c r="A37" s="1">
        <f t="shared" si="0"/>
        <v>27</v>
      </c>
      <c r="B37" s="3" t="s">
        <v>283</v>
      </c>
      <c r="E37" s="209">
        <v>0</v>
      </c>
      <c r="G37" s="1" t="s">
        <v>284</v>
      </c>
      <c r="H37" s="1">
        <f t="shared" si="1"/>
        <v>27</v>
      </c>
    </row>
    <row r="38" spans="1:9" x14ac:dyDescent="0.25">
      <c r="A38" s="1">
        <f t="shared" si="0"/>
        <v>28</v>
      </c>
      <c r="B38" s="56" t="s">
        <v>285</v>
      </c>
      <c r="E38" s="210">
        <v>0</v>
      </c>
      <c r="G38" s="1" t="s">
        <v>286</v>
      </c>
      <c r="H38" s="1">
        <f t="shared" si="1"/>
        <v>28</v>
      </c>
      <c r="I38" s="44"/>
    </row>
    <row r="39" spans="1:9" x14ac:dyDescent="0.25">
      <c r="A39" s="1">
        <f t="shared" si="0"/>
        <v>29</v>
      </c>
      <c r="E39" s="140" t="s">
        <v>90</v>
      </c>
      <c r="G39" s="1"/>
      <c r="H39" s="1">
        <f t="shared" si="1"/>
        <v>29</v>
      </c>
      <c r="I39" s="44"/>
    </row>
    <row r="40" spans="1:9" ht="19.5" thickBot="1" x14ac:dyDescent="0.3">
      <c r="A40" s="1">
        <f t="shared" si="0"/>
        <v>30</v>
      </c>
      <c r="B40" s="3" t="s">
        <v>287</v>
      </c>
      <c r="C40" s="207"/>
      <c r="D40" s="207"/>
      <c r="E40" s="257">
        <f>E29+E33+E25+SUM(E35:E38)</f>
        <v>1059106.1508880211</v>
      </c>
      <c r="F40" s="199" t="s">
        <v>244</v>
      </c>
      <c r="G40" s="1" t="s">
        <v>424</v>
      </c>
      <c r="H40" s="1">
        <f t="shared" si="1"/>
        <v>30</v>
      </c>
      <c r="I40" s="44"/>
    </row>
    <row r="41" spans="1:9" ht="16.5" thickTop="1" x14ac:dyDescent="0.25">
      <c r="A41" s="1"/>
      <c r="C41" s="207"/>
      <c r="D41" s="207"/>
      <c r="E41" s="217"/>
      <c r="F41" s="4"/>
      <c r="G41" s="1"/>
      <c r="I41" s="44"/>
    </row>
    <row r="42" spans="1:9" x14ac:dyDescent="0.25">
      <c r="A42" s="1"/>
      <c r="C42" s="207"/>
      <c r="D42" s="207"/>
      <c r="E42" s="217"/>
      <c r="F42" s="4"/>
      <c r="G42" s="1"/>
      <c r="I42" s="44"/>
    </row>
    <row r="43" spans="1:9" x14ac:dyDescent="0.25">
      <c r="A43" s="199" t="s">
        <v>244</v>
      </c>
      <c r="B43" s="202" t="s">
        <v>457</v>
      </c>
      <c r="C43" s="207"/>
      <c r="D43" s="207"/>
      <c r="E43" s="217"/>
      <c r="F43" s="4"/>
      <c r="G43" s="1"/>
      <c r="I43" s="44"/>
    </row>
    <row r="44" spans="1:9" ht="18.75" x14ac:dyDescent="0.25">
      <c r="A44" s="218">
        <v>1</v>
      </c>
      <c r="B44" s="3" t="s">
        <v>289</v>
      </c>
      <c r="C44" s="207"/>
      <c r="D44" s="207"/>
      <c r="E44" s="217"/>
      <c r="F44" s="4"/>
      <c r="G44" s="1"/>
      <c r="I44" s="44"/>
    </row>
    <row r="45" spans="1:9" ht="18.75" x14ac:dyDescent="0.25">
      <c r="A45" s="218"/>
      <c r="C45" s="207"/>
      <c r="D45" s="207"/>
      <c r="E45" s="217"/>
      <c r="F45" s="4"/>
      <c r="G45" s="1"/>
      <c r="I45" s="44"/>
    </row>
    <row r="46" spans="1:9" x14ac:dyDescent="0.25">
      <c r="A46" s="1"/>
      <c r="C46" s="207"/>
      <c r="D46" s="207"/>
      <c r="E46" s="217"/>
      <c r="F46" s="4"/>
      <c r="G46" s="1"/>
      <c r="I46" s="44"/>
    </row>
    <row r="47" spans="1:9" x14ac:dyDescent="0.25">
      <c r="A47" s="1"/>
      <c r="B47" s="326" t="s">
        <v>0</v>
      </c>
      <c r="C47" s="325"/>
      <c r="D47" s="325"/>
      <c r="E47" s="325"/>
      <c r="F47" s="325"/>
      <c r="G47" s="325"/>
      <c r="I47" s="44"/>
    </row>
    <row r="48" spans="1:9" x14ac:dyDescent="0.25">
      <c r="A48" s="1"/>
      <c r="B48" s="326" t="s">
        <v>248</v>
      </c>
      <c r="C48" s="325"/>
      <c r="D48" s="325"/>
      <c r="E48" s="325"/>
      <c r="F48" s="325"/>
      <c r="G48" s="325"/>
      <c r="I48" s="44"/>
    </row>
    <row r="49" spans="1:9" ht="17.25" x14ac:dyDescent="0.25">
      <c r="A49" s="1"/>
      <c r="B49" s="326" t="s">
        <v>249</v>
      </c>
      <c r="C49" s="327"/>
      <c r="D49" s="327"/>
      <c r="E49" s="327"/>
      <c r="F49" s="327"/>
      <c r="G49" s="327"/>
      <c r="I49" s="44"/>
    </row>
    <row r="50" spans="1:9" x14ac:dyDescent="0.25">
      <c r="A50" s="1"/>
      <c r="B50" s="322" t="str">
        <f>B5</f>
        <v>For the Base Period &amp; True-Up Period Ending December 31, 2023</v>
      </c>
      <c r="C50" s="323"/>
      <c r="D50" s="323"/>
      <c r="E50" s="323"/>
      <c r="F50" s="323"/>
      <c r="G50" s="323"/>
      <c r="I50" s="44"/>
    </row>
    <row r="51" spans="1:9" x14ac:dyDescent="0.25">
      <c r="A51" s="1"/>
      <c r="B51" s="324" t="s">
        <v>3</v>
      </c>
      <c r="C51" s="325"/>
      <c r="D51" s="325"/>
      <c r="E51" s="325"/>
      <c r="F51" s="325"/>
      <c r="G51" s="325"/>
      <c r="I51" s="44"/>
    </row>
    <row r="52" spans="1:9" x14ac:dyDescent="0.25">
      <c r="A52" s="1"/>
      <c r="C52" s="207"/>
      <c r="D52" s="207"/>
      <c r="E52" s="217"/>
      <c r="F52" s="4"/>
      <c r="G52" s="1"/>
      <c r="I52" s="44"/>
    </row>
    <row r="53" spans="1:9" x14ac:dyDescent="0.25">
      <c r="A53" s="1" t="s">
        <v>4</v>
      </c>
      <c r="E53" s="203"/>
      <c r="G53" s="1"/>
      <c r="H53" s="1" t="s">
        <v>4</v>
      </c>
      <c r="I53" s="44"/>
    </row>
    <row r="54" spans="1:9" x14ac:dyDescent="0.25">
      <c r="A54" s="1" t="s">
        <v>6</v>
      </c>
      <c r="B54" s="4" t="s">
        <v>90</v>
      </c>
      <c r="E54" s="204" t="s">
        <v>8</v>
      </c>
      <c r="G54" s="6" t="s">
        <v>9</v>
      </c>
      <c r="H54" s="1" t="s">
        <v>6</v>
      </c>
      <c r="I54" s="44"/>
    </row>
    <row r="55" spans="1:9" ht="18.75" x14ac:dyDescent="0.25">
      <c r="A55" s="1"/>
      <c r="B55" s="205" t="s">
        <v>290</v>
      </c>
      <c r="E55" s="1"/>
      <c r="G55" s="1"/>
      <c r="I55" s="44"/>
    </row>
    <row r="56" spans="1:9" x14ac:dyDescent="0.25">
      <c r="A56" s="1">
        <v>1</v>
      </c>
      <c r="B56" s="44" t="s">
        <v>291</v>
      </c>
      <c r="C56" s="207"/>
      <c r="D56" s="207"/>
      <c r="E56" s="220">
        <v>0</v>
      </c>
      <c r="G56" s="1" t="s">
        <v>292</v>
      </c>
      <c r="H56" s="1">
        <f>A56</f>
        <v>1</v>
      </c>
      <c r="I56" s="44"/>
    </row>
    <row r="57" spans="1:9" x14ac:dyDescent="0.25">
      <c r="A57" s="1">
        <f t="shared" ref="A57:A94" si="2">A56+1</f>
        <v>2</v>
      </c>
      <c r="B57" s="44"/>
      <c r="C57" s="207"/>
      <c r="D57" s="207"/>
      <c r="E57" s="217"/>
      <c r="G57" s="1"/>
      <c r="H57" s="1">
        <f t="shared" ref="H57:H94" si="3">H56+1</f>
        <v>2</v>
      </c>
    </row>
    <row r="58" spans="1:9" ht="18.75" x14ac:dyDescent="0.25">
      <c r="A58" s="1">
        <f t="shared" si="2"/>
        <v>3</v>
      </c>
      <c r="B58" s="44" t="s">
        <v>293</v>
      </c>
      <c r="C58" s="207"/>
      <c r="D58" s="207"/>
      <c r="E58" s="64">
        <f>'Pg5 Rev Stmt AV'!G229</f>
        <v>1.8646691487816846E-2</v>
      </c>
      <c r="F58" s="258"/>
      <c r="G58" s="1" t="s">
        <v>425</v>
      </c>
      <c r="H58" s="1">
        <f t="shared" si="3"/>
        <v>3</v>
      </c>
    </row>
    <row r="59" spans="1:9" x14ac:dyDescent="0.25">
      <c r="A59" s="1">
        <f t="shared" si="2"/>
        <v>4</v>
      </c>
      <c r="B59" s="3" t="s">
        <v>294</v>
      </c>
      <c r="C59" s="207"/>
      <c r="D59" s="207"/>
      <c r="E59" s="251">
        <v>0</v>
      </c>
      <c r="G59" s="1" t="s">
        <v>295</v>
      </c>
      <c r="H59" s="1">
        <f t="shared" si="3"/>
        <v>4</v>
      </c>
    </row>
    <row r="60" spans="1:9" x14ac:dyDescent="0.25">
      <c r="A60" s="1">
        <f t="shared" si="2"/>
        <v>5</v>
      </c>
      <c r="B60" s="3" t="s">
        <v>296</v>
      </c>
      <c r="E60" s="254">
        <f>E59*E58</f>
        <v>0</v>
      </c>
      <c r="G60" s="1" t="s">
        <v>297</v>
      </c>
      <c r="H60" s="1">
        <f t="shared" si="3"/>
        <v>5</v>
      </c>
    </row>
    <row r="61" spans="1:9" x14ac:dyDescent="0.25">
      <c r="A61" s="1">
        <f t="shared" si="2"/>
        <v>6</v>
      </c>
      <c r="E61" s="63"/>
      <c r="G61" s="1"/>
      <c r="H61" s="1">
        <f t="shared" si="3"/>
        <v>6</v>
      </c>
    </row>
    <row r="62" spans="1:9" ht="18.75" x14ac:dyDescent="0.25">
      <c r="A62" s="1">
        <f t="shared" si="2"/>
        <v>7</v>
      </c>
      <c r="B62" s="44" t="s">
        <v>275</v>
      </c>
      <c r="E62" s="64">
        <f>'Pg5 Rev Stmt AV'!G263</f>
        <v>0</v>
      </c>
      <c r="G62" s="1" t="s">
        <v>426</v>
      </c>
      <c r="H62" s="1">
        <f t="shared" si="3"/>
        <v>7</v>
      </c>
    </row>
    <row r="63" spans="1:9" x14ac:dyDescent="0.25">
      <c r="A63" s="1">
        <f t="shared" si="2"/>
        <v>8</v>
      </c>
      <c r="B63" s="3" t="s">
        <v>294</v>
      </c>
      <c r="E63" s="251">
        <v>0</v>
      </c>
      <c r="G63" s="1" t="s">
        <v>295</v>
      </c>
      <c r="H63" s="1">
        <f t="shared" si="3"/>
        <v>8</v>
      </c>
    </row>
    <row r="64" spans="1:9" x14ac:dyDescent="0.25">
      <c r="A64" s="1">
        <f t="shared" si="2"/>
        <v>9</v>
      </c>
      <c r="B64" s="3" t="s">
        <v>277</v>
      </c>
      <c r="E64" s="254">
        <f>E63*E62</f>
        <v>0</v>
      </c>
      <c r="G64" s="1" t="s">
        <v>298</v>
      </c>
      <c r="H64" s="1">
        <f t="shared" si="3"/>
        <v>9</v>
      </c>
    </row>
    <row r="65" spans="1:9" x14ac:dyDescent="0.25">
      <c r="A65" s="1">
        <f t="shared" si="2"/>
        <v>10</v>
      </c>
      <c r="E65" s="63"/>
      <c r="G65" s="1"/>
      <c r="H65" s="1">
        <f t="shared" si="3"/>
        <v>10</v>
      </c>
    </row>
    <row r="66" spans="1:9" ht="16.5" thickBot="1" x14ac:dyDescent="0.3">
      <c r="A66" s="1">
        <f t="shared" si="2"/>
        <v>11</v>
      </c>
      <c r="B66" s="3" t="s">
        <v>299</v>
      </c>
      <c r="E66" s="66">
        <f>E56+E60+E64</f>
        <v>0</v>
      </c>
      <c r="G66" s="1" t="s">
        <v>427</v>
      </c>
      <c r="H66" s="1">
        <f t="shared" si="3"/>
        <v>11</v>
      </c>
    </row>
    <row r="67" spans="1:9" ht="16.5" thickTop="1" x14ac:dyDescent="0.25">
      <c r="A67" s="1">
        <f t="shared" si="2"/>
        <v>12</v>
      </c>
      <c r="E67" s="63"/>
      <c r="G67" s="1"/>
      <c r="H67" s="1">
        <f t="shared" si="3"/>
        <v>12</v>
      </c>
    </row>
    <row r="68" spans="1:9" ht="18.75" x14ac:dyDescent="0.25">
      <c r="A68" s="1">
        <f t="shared" si="2"/>
        <v>13</v>
      </c>
      <c r="B68" s="43" t="s">
        <v>301</v>
      </c>
      <c r="E68" s="63"/>
      <c r="G68" s="1"/>
      <c r="H68" s="1">
        <f t="shared" si="3"/>
        <v>13</v>
      </c>
    </row>
    <row r="69" spans="1:9" x14ac:dyDescent="0.25">
      <c r="A69" s="1">
        <f t="shared" si="2"/>
        <v>14</v>
      </c>
      <c r="B69" s="44" t="s">
        <v>302</v>
      </c>
      <c r="E69" s="49">
        <v>0</v>
      </c>
      <c r="G69" s="1" t="s">
        <v>303</v>
      </c>
      <c r="H69" s="1">
        <f t="shared" si="3"/>
        <v>14</v>
      </c>
    </row>
    <row r="70" spans="1:9" x14ac:dyDescent="0.25">
      <c r="A70" s="1">
        <f t="shared" si="2"/>
        <v>15</v>
      </c>
      <c r="B70" s="44"/>
      <c r="E70" s="227"/>
      <c r="G70" s="1"/>
      <c r="H70" s="1">
        <f t="shared" si="3"/>
        <v>15</v>
      </c>
    </row>
    <row r="71" spans="1:9" x14ac:dyDescent="0.25">
      <c r="A71" s="1">
        <f t="shared" si="2"/>
        <v>16</v>
      </c>
      <c r="B71" s="44" t="s">
        <v>304</v>
      </c>
      <c r="E71" s="49">
        <f>E148</f>
        <v>0</v>
      </c>
      <c r="G71" s="1" t="s">
        <v>305</v>
      </c>
      <c r="H71" s="1">
        <f t="shared" si="3"/>
        <v>16</v>
      </c>
    </row>
    <row r="72" spans="1:9" ht="18.75" x14ac:dyDescent="0.25">
      <c r="A72" s="1">
        <f t="shared" si="2"/>
        <v>17</v>
      </c>
      <c r="B72" s="44" t="s">
        <v>270</v>
      </c>
      <c r="C72" s="207"/>
      <c r="D72" s="208"/>
      <c r="E72" s="67">
        <f>'Pg5 Rev Stmt AV'!G149</f>
        <v>9.3026367903775511E-2</v>
      </c>
      <c r="F72" s="4"/>
      <c r="G72" s="1" t="s">
        <v>428</v>
      </c>
      <c r="H72" s="1">
        <f t="shared" si="3"/>
        <v>17</v>
      </c>
    </row>
    <row r="73" spans="1:9" x14ac:dyDescent="0.25">
      <c r="A73" s="1">
        <f t="shared" si="2"/>
        <v>18</v>
      </c>
      <c r="B73" s="3" t="s">
        <v>307</v>
      </c>
      <c r="E73" s="254">
        <f>E71*E72</f>
        <v>0</v>
      </c>
      <c r="G73" s="1" t="s">
        <v>308</v>
      </c>
      <c r="H73" s="1">
        <f t="shared" si="3"/>
        <v>18</v>
      </c>
    </row>
    <row r="74" spans="1:9" x14ac:dyDescent="0.25">
      <c r="A74" s="1">
        <f t="shared" si="2"/>
        <v>19</v>
      </c>
      <c r="E74" s="63"/>
      <c r="G74" s="1"/>
      <c r="H74" s="1">
        <f t="shared" si="3"/>
        <v>19</v>
      </c>
    </row>
    <row r="75" spans="1:9" x14ac:dyDescent="0.25">
      <c r="A75" s="1">
        <f t="shared" si="2"/>
        <v>20</v>
      </c>
      <c r="B75" s="44" t="s">
        <v>304</v>
      </c>
      <c r="E75" s="49">
        <f>E148</f>
        <v>0</v>
      </c>
      <c r="G75" s="1" t="s">
        <v>305</v>
      </c>
      <c r="H75" s="1">
        <f t="shared" si="3"/>
        <v>20</v>
      </c>
    </row>
    <row r="76" spans="1:9" ht="18.75" x14ac:dyDescent="0.25">
      <c r="A76" s="1">
        <f t="shared" si="2"/>
        <v>21</v>
      </c>
      <c r="B76" s="44" t="s">
        <v>275</v>
      </c>
      <c r="C76" s="208"/>
      <c r="D76" s="208"/>
      <c r="E76" s="230">
        <v>0</v>
      </c>
      <c r="F76" s="4"/>
      <c r="G76" s="1" t="s">
        <v>309</v>
      </c>
      <c r="H76" s="1">
        <f t="shared" si="3"/>
        <v>21</v>
      </c>
      <c r="I76" s="208"/>
    </row>
    <row r="77" spans="1:9" x14ac:dyDescent="0.25">
      <c r="A77" s="1">
        <f t="shared" si="2"/>
        <v>22</v>
      </c>
      <c r="B77" s="3" t="s">
        <v>310</v>
      </c>
      <c r="E77" s="254">
        <f>E75*E76</f>
        <v>0</v>
      </c>
      <c r="G77" s="1" t="s">
        <v>311</v>
      </c>
      <c r="H77" s="1">
        <f t="shared" si="3"/>
        <v>22</v>
      </c>
    </row>
    <row r="78" spans="1:9" x14ac:dyDescent="0.25">
      <c r="A78" s="1">
        <f t="shared" si="2"/>
        <v>23</v>
      </c>
      <c r="E78" s="63"/>
      <c r="G78" s="1"/>
      <c r="H78" s="1">
        <f t="shared" si="3"/>
        <v>23</v>
      </c>
    </row>
    <row r="79" spans="1:9" ht="16.5" thickBot="1" x14ac:dyDescent="0.3">
      <c r="A79" s="1">
        <f t="shared" si="2"/>
        <v>24</v>
      </c>
      <c r="B79" s="3" t="s">
        <v>312</v>
      </c>
      <c r="E79" s="66">
        <f>E69+E73+E77</f>
        <v>0</v>
      </c>
      <c r="G79" s="1" t="s">
        <v>313</v>
      </c>
      <c r="H79" s="1">
        <f t="shared" si="3"/>
        <v>24</v>
      </c>
    </row>
    <row r="80" spans="1:9" ht="16.5" thickTop="1" x14ac:dyDescent="0.25">
      <c r="A80" s="1">
        <f t="shared" si="2"/>
        <v>25</v>
      </c>
      <c r="E80" s="63"/>
      <c r="G80" s="1"/>
      <c r="H80" s="1">
        <f t="shared" si="3"/>
        <v>25</v>
      </c>
    </row>
    <row r="81" spans="1:8" ht="18.75" x14ac:dyDescent="0.25">
      <c r="A81" s="1">
        <f t="shared" si="2"/>
        <v>26</v>
      </c>
      <c r="B81" s="43" t="s">
        <v>314</v>
      </c>
      <c r="C81" s="207"/>
      <c r="D81" s="207"/>
      <c r="E81" s="217"/>
      <c r="G81" s="1"/>
      <c r="H81" s="1">
        <f t="shared" si="3"/>
        <v>26</v>
      </c>
    </row>
    <row r="82" spans="1:8" x14ac:dyDescent="0.25">
      <c r="A82" s="1">
        <f t="shared" si="2"/>
        <v>27</v>
      </c>
      <c r="B82" s="3" t="s">
        <v>315</v>
      </c>
      <c r="C82" s="207"/>
      <c r="D82" s="207"/>
      <c r="E82" s="220">
        <f>E150</f>
        <v>0</v>
      </c>
      <c r="G82" s="1" t="s">
        <v>316</v>
      </c>
      <c r="H82" s="1">
        <f t="shared" si="3"/>
        <v>27</v>
      </c>
    </row>
    <row r="83" spans="1:8" ht="18.75" x14ac:dyDescent="0.25">
      <c r="A83" s="1">
        <f t="shared" si="2"/>
        <v>28</v>
      </c>
      <c r="B83" s="44" t="s">
        <v>270</v>
      </c>
      <c r="C83" s="207"/>
      <c r="D83" s="207"/>
      <c r="E83" s="259">
        <f>'Pg5 Rev Stmt AV'!G149</f>
        <v>9.3026367903775511E-2</v>
      </c>
      <c r="F83" s="4"/>
      <c r="G83" s="1" t="s">
        <v>428</v>
      </c>
      <c r="H83" s="1">
        <f t="shared" si="3"/>
        <v>28</v>
      </c>
    </row>
    <row r="84" spans="1:8" x14ac:dyDescent="0.25">
      <c r="A84" s="1">
        <f t="shared" si="2"/>
        <v>29</v>
      </c>
      <c r="B84" s="3" t="s">
        <v>317</v>
      </c>
      <c r="C84" s="207"/>
      <c r="D84" s="207"/>
      <c r="E84" s="260">
        <f>E82*E83</f>
        <v>0</v>
      </c>
      <c r="G84" s="1" t="s">
        <v>318</v>
      </c>
      <c r="H84" s="1">
        <f t="shared" si="3"/>
        <v>29</v>
      </c>
    </row>
    <row r="85" spans="1:8" x14ac:dyDescent="0.25">
      <c r="A85" s="1">
        <f t="shared" si="2"/>
        <v>30</v>
      </c>
      <c r="C85" s="207"/>
      <c r="D85" s="207"/>
      <c r="E85" s="217"/>
      <c r="G85" s="1"/>
      <c r="H85" s="1">
        <f t="shared" si="3"/>
        <v>30</v>
      </c>
    </row>
    <row r="86" spans="1:8" x14ac:dyDescent="0.25">
      <c r="A86" s="1">
        <f t="shared" si="2"/>
        <v>31</v>
      </c>
      <c r="B86" s="3" t="s">
        <v>315</v>
      </c>
      <c r="C86" s="207"/>
      <c r="D86" s="207"/>
      <c r="E86" s="220">
        <f>E150</f>
        <v>0</v>
      </c>
      <c r="G86" s="1" t="s">
        <v>316</v>
      </c>
      <c r="H86" s="1">
        <f t="shared" si="3"/>
        <v>31</v>
      </c>
    </row>
    <row r="87" spans="1:8" ht="18.75" x14ac:dyDescent="0.25">
      <c r="A87" s="1">
        <f t="shared" si="2"/>
        <v>32</v>
      </c>
      <c r="B87" s="44" t="s">
        <v>275</v>
      </c>
      <c r="C87" s="207"/>
      <c r="D87" s="207"/>
      <c r="E87" s="261">
        <f>'Pg5 Rev Stmt AV'!G183</f>
        <v>0</v>
      </c>
      <c r="F87" s="199" t="s">
        <v>244</v>
      </c>
      <c r="G87" s="1" t="s">
        <v>423</v>
      </c>
      <c r="H87" s="1">
        <f t="shared" si="3"/>
        <v>32</v>
      </c>
    </row>
    <row r="88" spans="1:8" x14ac:dyDescent="0.25">
      <c r="A88" s="1">
        <f t="shared" si="2"/>
        <v>33</v>
      </c>
      <c r="B88" s="3" t="s">
        <v>319</v>
      </c>
      <c r="C88" s="207"/>
      <c r="D88" s="207"/>
      <c r="E88" s="260">
        <f>E86*E87</f>
        <v>0</v>
      </c>
      <c r="G88" s="1" t="s">
        <v>320</v>
      </c>
      <c r="H88" s="1">
        <f t="shared" si="3"/>
        <v>33</v>
      </c>
    </row>
    <row r="89" spans="1:8" x14ac:dyDescent="0.25">
      <c r="A89" s="1">
        <f t="shared" si="2"/>
        <v>34</v>
      </c>
      <c r="C89" s="207"/>
      <c r="D89" s="207"/>
      <c r="E89" s="217"/>
      <c r="G89" s="1"/>
      <c r="H89" s="1">
        <f t="shared" si="3"/>
        <v>34</v>
      </c>
    </row>
    <row r="90" spans="1:8" ht="16.5" thickBot="1" x14ac:dyDescent="0.3">
      <c r="A90" s="1">
        <f t="shared" si="2"/>
        <v>35</v>
      </c>
      <c r="B90" s="3" t="s">
        <v>321</v>
      </c>
      <c r="C90" s="207"/>
      <c r="D90" s="207"/>
      <c r="E90" s="66">
        <f>E84+E88</f>
        <v>0</v>
      </c>
      <c r="G90" s="1" t="s">
        <v>322</v>
      </c>
      <c r="H90" s="1">
        <f t="shared" si="3"/>
        <v>35</v>
      </c>
    </row>
    <row r="91" spans="1:8" ht="16.5" thickTop="1" x14ac:dyDescent="0.25">
      <c r="A91" s="1">
        <f t="shared" si="2"/>
        <v>36</v>
      </c>
      <c r="C91" s="207"/>
      <c r="D91" s="207"/>
      <c r="E91" s="217"/>
      <c r="G91" s="1"/>
      <c r="H91" s="1">
        <f t="shared" si="3"/>
        <v>36</v>
      </c>
    </row>
    <row r="92" spans="1:8" ht="19.5" thickBot="1" x14ac:dyDescent="0.3">
      <c r="A92" s="1">
        <f t="shared" si="2"/>
        <v>37</v>
      </c>
      <c r="B92" s="3" t="s">
        <v>323</v>
      </c>
      <c r="E92" s="216">
        <f>E66+E79+E90</f>
        <v>0</v>
      </c>
      <c r="G92" s="1" t="s">
        <v>324</v>
      </c>
      <c r="H92" s="1">
        <f t="shared" si="3"/>
        <v>37</v>
      </c>
    </row>
    <row r="93" spans="1:8" ht="16.5" thickTop="1" x14ac:dyDescent="0.25">
      <c r="A93" s="1">
        <f t="shared" si="2"/>
        <v>38</v>
      </c>
      <c r="C93" s="207"/>
      <c r="D93" s="207"/>
      <c r="E93" s="217"/>
      <c r="G93" s="1"/>
      <c r="H93" s="1">
        <f t="shared" si="3"/>
        <v>38</v>
      </c>
    </row>
    <row r="94" spans="1:8" ht="19.5" thickBot="1" x14ac:dyDescent="0.3">
      <c r="A94" s="1">
        <f t="shared" si="2"/>
        <v>39</v>
      </c>
      <c r="B94" s="43" t="s">
        <v>429</v>
      </c>
      <c r="C94" s="207"/>
      <c r="D94" s="207"/>
      <c r="E94" s="257">
        <f>+E40+E92</f>
        <v>1059106.1508880211</v>
      </c>
      <c r="F94" s="199" t="s">
        <v>244</v>
      </c>
      <c r="G94" s="1" t="s">
        <v>326</v>
      </c>
      <c r="H94" s="1">
        <f t="shared" si="3"/>
        <v>39</v>
      </c>
    </row>
    <row r="95" spans="1:8" ht="16.5" thickTop="1" x14ac:dyDescent="0.25">
      <c r="A95" s="1"/>
      <c r="B95" s="43"/>
      <c r="C95" s="207"/>
      <c r="D95" s="207"/>
      <c r="E95" s="217"/>
      <c r="F95" s="4"/>
      <c r="G95" s="1"/>
    </row>
    <row r="96" spans="1:8" x14ac:dyDescent="0.25">
      <c r="A96" s="1"/>
      <c r="B96" s="43"/>
      <c r="C96" s="207"/>
      <c r="D96" s="207"/>
      <c r="E96" s="217"/>
      <c r="F96" s="4"/>
      <c r="G96" s="1"/>
    </row>
    <row r="97" spans="1:8" x14ac:dyDescent="0.25">
      <c r="A97" s="199" t="s">
        <v>244</v>
      </c>
      <c r="B97" s="202" t="str">
        <f>B43</f>
        <v>Items in BOLD have changed due to clearing the ROE Adder to zero for the ER25-270 TO6 Cycle 1 filing.</v>
      </c>
      <c r="C97" s="207"/>
      <c r="D97" s="207"/>
      <c r="E97" s="217"/>
      <c r="F97" s="4"/>
      <c r="G97" s="1"/>
    </row>
    <row r="98" spans="1:8" ht="18.75" x14ac:dyDescent="0.25">
      <c r="A98" s="218">
        <v>1</v>
      </c>
      <c r="B98" s="3" t="s">
        <v>289</v>
      </c>
      <c r="C98" s="207"/>
      <c r="D98" s="207"/>
      <c r="E98" s="217"/>
      <c r="G98" s="1"/>
    </row>
    <row r="99" spans="1:8" ht="18.75" x14ac:dyDescent="0.25">
      <c r="A99" s="218">
        <v>2</v>
      </c>
      <c r="B99" s="3" t="s">
        <v>327</v>
      </c>
      <c r="C99" s="207"/>
      <c r="D99" s="207"/>
      <c r="E99" s="233"/>
      <c r="F99" s="112"/>
      <c r="G99" s="1"/>
    </row>
    <row r="100" spans="1:8" ht="18.75" x14ac:dyDescent="0.25">
      <c r="A100" s="218">
        <v>3</v>
      </c>
      <c r="B100" s="3" t="s">
        <v>329</v>
      </c>
      <c r="C100" s="207"/>
      <c r="D100" s="207"/>
      <c r="E100" s="217"/>
      <c r="G100" s="1"/>
    </row>
    <row r="101" spans="1:8" x14ac:dyDescent="0.25">
      <c r="A101" s="1"/>
      <c r="B101" s="4"/>
      <c r="C101" s="207"/>
      <c r="D101" s="207"/>
      <c r="E101" s="217"/>
      <c r="G101" s="1"/>
    </row>
    <row r="102" spans="1:8" x14ac:dyDescent="0.25">
      <c r="A102" s="1"/>
      <c r="C102" s="207"/>
      <c r="D102" s="207"/>
      <c r="E102" s="217"/>
      <c r="G102" s="1"/>
    </row>
    <row r="103" spans="1:8" x14ac:dyDescent="0.25">
      <c r="A103" s="1"/>
      <c r="B103" s="326" t="s">
        <v>0</v>
      </c>
      <c r="C103" s="325"/>
      <c r="D103" s="325"/>
      <c r="E103" s="325"/>
      <c r="F103" s="325"/>
      <c r="G103" s="325"/>
    </row>
    <row r="104" spans="1:8" x14ac:dyDescent="0.25">
      <c r="A104" s="1"/>
      <c r="B104" s="326" t="s">
        <v>248</v>
      </c>
      <c r="C104" s="325"/>
      <c r="D104" s="325"/>
      <c r="E104" s="325"/>
      <c r="F104" s="325"/>
      <c r="G104" s="325"/>
    </row>
    <row r="105" spans="1:8" ht="17.25" x14ac:dyDescent="0.25">
      <c r="A105" s="1" t="s">
        <v>90</v>
      </c>
      <c r="B105" s="326" t="s">
        <v>249</v>
      </c>
      <c r="C105" s="327"/>
      <c r="D105" s="327"/>
      <c r="E105" s="327"/>
      <c r="F105" s="327"/>
      <c r="G105" s="327"/>
      <c r="H105" s="1" t="s">
        <v>90</v>
      </c>
    </row>
    <row r="106" spans="1:8" x14ac:dyDescent="0.25">
      <c r="A106" s="1"/>
      <c r="B106" s="322" t="str">
        <f>B5</f>
        <v>For the Base Period &amp; True-Up Period Ending December 31, 2023</v>
      </c>
      <c r="C106" s="323"/>
      <c r="D106" s="323"/>
      <c r="E106" s="323"/>
      <c r="F106" s="323"/>
      <c r="G106" s="323"/>
    </row>
    <row r="107" spans="1:8" x14ac:dyDescent="0.25">
      <c r="A107" s="1"/>
      <c r="B107" s="324" t="s">
        <v>3</v>
      </c>
      <c r="C107" s="325"/>
      <c r="D107" s="325"/>
      <c r="E107" s="325"/>
      <c r="F107" s="325"/>
      <c r="G107" s="325"/>
    </row>
    <row r="108" spans="1:8" x14ac:dyDescent="0.25">
      <c r="A108" s="1"/>
      <c r="B108" s="194"/>
      <c r="C108" s="4"/>
      <c r="D108" s="4"/>
      <c r="E108" s="4"/>
      <c r="F108" s="4"/>
      <c r="G108" s="4"/>
    </row>
    <row r="109" spans="1:8" x14ac:dyDescent="0.25">
      <c r="A109" s="1" t="s">
        <v>4</v>
      </c>
      <c r="E109" s="203"/>
      <c r="G109" s="1"/>
      <c r="H109" s="1" t="s">
        <v>4</v>
      </c>
    </row>
    <row r="110" spans="1:8" x14ac:dyDescent="0.25">
      <c r="A110" s="1" t="s">
        <v>6</v>
      </c>
      <c r="B110" s="4" t="s">
        <v>90</v>
      </c>
      <c r="E110" s="204" t="s">
        <v>8</v>
      </c>
      <c r="G110" s="6" t="s">
        <v>9</v>
      </c>
      <c r="H110" s="1" t="s">
        <v>6</v>
      </c>
    </row>
    <row r="111" spans="1:8" x14ac:dyDescent="0.25">
      <c r="A111" s="1"/>
      <c r="B111" s="205" t="s">
        <v>330</v>
      </c>
      <c r="C111" s="234"/>
      <c r="D111" s="234"/>
      <c r="E111" s="234"/>
      <c r="G111" s="1"/>
    </row>
    <row r="112" spans="1:8" x14ac:dyDescent="0.25">
      <c r="A112" s="1">
        <v>1</v>
      </c>
      <c r="B112" s="235" t="s">
        <v>331</v>
      </c>
      <c r="C112" s="234"/>
      <c r="D112" s="234"/>
      <c r="E112" s="234"/>
      <c r="G112" s="1"/>
      <c r="H112" s="1">
        <f>A112</f>
        <v>1</v>
      </c>
    </row>
    <row r="113" spans="1:9" x14ac:dyDescent="0.25">
      <c r="A113" s="1">
        <f t="shared" ref="A113:A150" si="4">A112+1</f>
        <v>2</v>
      </c>
      <c r="B113" s="44" t="s">
        <v>332</v>
      </c>
      <c r="C113" s="234"/>
      <c r="D113" s="234"/>
      <c r="E113" s="236">
        <f>E182</f>
        <v>6056558.2936077248</v>
      </c>
      <c r="F113" s="112"/>
      <c r="G113" s="1" t="s">
        <v>333</v>
      </c>
      <c r="H113" s="1">
        <f t="shared" ref="H113:H150" si="5">H112+1</f>
        <v>2</v>
      </c>
    </row>
    <row r="114" spans="1:9" x14ac:dyDescent="0.25">
      <c r="A114" s="1">
        <f t="shared" si="4"/>
        <v>3</v>
      </c>
      <c r="B114" s="44" t="s">
        <v>334</v>
      </c>
      <c r="C114" s="234"/>
      <c r="D114" s="234"/>
      <c r="E114" s="237">
        <f>E183</f>
        <v>9151.7252080767139</v>
      </c>
      <c r="F114" s="112"/>
      <c r="G114" s="1" t="s">
        <v>335</v>
      </c>
      <c r="H114" s="1">
        <f t="shared" si="5"/>
        <v>3</v>
      </c>
    </row>
    <row r="115" spans="1:9" x14ac:dyDescent="0.25">
      <c r="A115" s="1">
        <f t="shared" si="4"/>
        <v>4</v>
      </c>
      <c r="B115" s="44" t="s">
        <v>336</v>
      </c>
      <c r="C115" s="234"/>
      <c r="D115" s="234"/>
      <c r="E115" s="237">
        <f>E184</f>
        <v>67559.485194371402</v>
      </c>
      <c r="G115" s="1" t="s">
        <v>337</v>
      </c>
      <c r="H115" s="1">
        <f t="shared" si="5"/>
        <v>4</v>
      </c>
    </row>
    <row r="116" spans="1:9" x14ac:dyDescent="0.25">
      <c r="A116" s="1">
        <f t="shared" si="4"/>
        <v>5</v>
      </c>
      <c r="B116" s="44" t="s">
        <v>338</v>
      </c>
      <c r="C116" s="234"/>
      <c r="D116" s="234"/>
      <c r="E116" s="238">
        <f>E185</f>
        <v>196520.25768592002</v>
      </c>
      <c r="G116" s="1" t="s">
        <v>339</v>
      </c>
      <c r="H116" s="1">
        <f t="shared" si="5"/>
        <v>5</v>
      </c>
    </row>
    <row r="117" spans="1:9" x14ac:dyDescent="0.25">
      <c r="A117" s="1">
        <f t="shared" si="4"/>
        <v>6</v>
      </c>
      <c r="B117" s="44" t="s">
        <v>340</v>
      </c>
      <c r="C117" s="1"/>
      <c r="D117" s="1"/>
      <c r="E117" s="254">
        <f>SUM(E113:E116)</f>
        <v>6329789.7616960928</v>
      </c>
      <c r="F117" s="112"/>
      <c r="G117" s="1" t="s">
        <v>341</v>
      </c>
      <c r="H117" s="1">
        <f t="shared" si="5"/>
        <v>6</v>
      </c>
    </row>
    <row r="118" spans="1:9" x14ac:dyDescent="0.25">
      <c r="A118" s="1">
        <f t="shared" si="4"/>
        <v>7</v>
      </c>
      <c r="C118" s="1"/>
      <c r="D118" s="1"/>
      <c r="E118" s="140"/>
      <c r="G118" s="1"/>
      <c r="H118" s="1">
        <f t="shared" si="5"/>
        <v>7</v>
      </c>
    </row>
    <row r="119" spans="1:9" x14ac:dyDescent="0.25">
      <c r="A119" s="1">
        <f t="shared" si="4"/>
        <v>8</v>
      </c>
      <c r="B119" s="235" t="s">
        <v>342</v>
      </c>
      <c r="C119" s="1"/>
      <c r="D119" s="1"/>
      <c r="E119" s="140"/>
      <c r="G119" s="1"/>
      <c r="H119" s="1">
        <f t="shared" si="5"/>
        <v>8</v>
      </c>
    </row>
    <row r="120" spans="1:9" x14ac:dyDescent="0.25">
      <c r="A120" s="1">
        <f t="shared" si="4"/>
        <v>9</v>
      </c>
      <c r="B120" s="44" t="s">
        <v>343</v>
      </c>
      <c r="C120" s="1"/>
      <c r="D120" s="1"/>
      <c r="E120" s="46">
        <v>0</v>
      </c>
      <c r="F120" s="112"/>
      <c r="G120" s="1" t="s">
        <v>344</v>
      </c>
      <c r="H120" s="1">
        <f t="shared" si="5"/>
        <v>9</v>
      </c>
    </row>
    <row r="121" spans="1:9" x14ac:dyDescent="0.25">
      <c r="A121" s="1">
        <f t="shared" si="4"/>
        <v>10</v>
      </c>
      <c r="B121" s="44" t="s">
        <v>345</v>
      </c>
      <c r="C121" s="1"/>
      <c r="D121" s="1"/>
      <c r="E121" s="250">
        <v>0</v>
      </c>
      <c r="G121" s="1" t="s">
        <v>346</v>
      </c>
      <c r="H121" s="1">
        <f t="shared" si="5"/>
        <v>10</v>
      </c>
    </row>
    <row r="122" spans="1:9" x14ac:dyDescent="0.25">
      <c r="A122" s="1">
        <f t="shared" si="4"/>
        <v>11</v>
      </c>
      <c r="B122" s="44" t="s">
        <v>347</v>
      </c>
      <c r="C122" s="1"/>
      <c r="D122" s="1"/>
      <c r="E122" s="262">
        <f>SUM(E120:E121)</f>
        <v>0</v>
      </c>
      <c r="F122" s="112"/>
      <c r="G122" s="1" t="s">
        <v>348</v>
      </c>
      <c r="H122" s="1">
        <f t="shared" si="5"/>
        <v>11</v>
      </c>
    </row>
    <row r="123" spans="1:9" x14ac:dyDescent="0.25">
      <c r="A123" s="1">
        <f t="shared" si="4"/>
        <v>12</v>
      </c>
      <c r="B123" s="44"/>
      <c r="C123" s="1"/>
      <c r="D123" s="1"/>
      <c r="E123" s="217"/>
      <c r="G123" s="1"/>
      <c r="H123" s="1">
        <f t="shared" si="5"/>
        <v>12</v>
      </c>
    </row>
    <row r="124" spans="1:9" x14ac:dyDescent="0.25">
      <c r="A124" s="1">
        <f t="shared" si="4"/>
        <v>13</v>
      </c>
      <c r="B124" s="235" t="s">
        <v>349</v>
      </c>
      <c r="E124" s="140"/>
      <c r="G124" s="1"/>
      <c r="H124" s="1">
        <f t="shared" si="5"/>
        <v>13</v>
      </c>
    </row>
    <row r="125" spans="1:9" ht="18.75" x14ac:dyDescent="0.25">
      <c r="A125" s="1">
        <f t="shared" si="4"/>
        <v>14</v>
      </c>
      <c r="B125" s="3" t="s">
        <v>350</v>
      </c>
      <c r="C125" s="1"/>
      <c r="D125" s="1"/>
      <c r="E125" s="49">
        <v>-1117204.7588902973</v>
      </c>
      <c r="F125" s="199"/>
      <c r="G125" s="1" t="s">
        <v>430</v>
      </c>
      <c r="H125" s="1">
        <f t="shared" si="5"/>
        <v>14</v>
      </c>
      <c r="I125" s="242"/>
    </row>
    <row r="126" spans="1:9" x14ac:dyDescent="0.25">
      <c r="A126" s="1">
        <f t="shared" si="4"/>
        <v>15</v>
      </c>
      <c r="B126" s="3" t="s">
        <v>352</v>
      </c>
      <c r="C126" s="1"/>
      <c r="D126" s="1"/>
      <c r="E126" s="209">
        <v>0</v>
      </c>
      <c r="G126" s="1" t="s">
        <v>353</v>
      </c>
      <c r="H126" s="1">
        <f t="shared" si="5"/>
        <v>15</v>
      </c>
    </row>
    <row r="127" spans="1:9" x14ac:dyDescent="0.25">
      <c r="A127" s="1">
        <f t="shared" si="4"/>
        <v>16</v>
      </c>
      <c r="B127" s="44" t="s">
        <v>354</v>
      </c>
      <c r="C127" s="1"/>
      <c r="D127" s="1"/>
      <c r="E127" s="254">
        <f>SUM(E125:E126)</f>
        <v>-1117204.7588902973</v>
      </c>
      <c r="F127" s="199"/>
      <c r="G127" s="1" t="s">
        <v>355</v>
      </c>
      <c r="H127" s="1">
        <f t="shared" si="5"/>
        <v>16</v>
      </c>
    </row>
    <row r="128" spans="1:9" x14ac:dyDescent="0.25">
      <c r="A128" s="1">
        <f t="shared" si="4"/>
        <v>17</v>
      </c>
      <c r="C128" s="1"/>
      <c r="D128" s="1"/>
      <c r="E128" s="208"/>
      <c r="G128" s="1"/>
      <c r="H128" s="1">
        <f t="shared" si="5"/>
        <v>17</v>
      </c>
    </row>
    <row r="129" spans="1:9" x14ac:dyDescent="0.25">
      <c r="A129" s="1">
        <f t="shared" si="4"/>
        <v>18</v>
      </c>
      <c r="B129" s="235" t="s">
        <v>356</v>
      </c>
      <c r="C129" s="1"/>
      <c r="D129" s="1"/>
      <c r="E129" s="208"/>
      <c r="G129" s="1"/>
      <c r="H129" s="1">
        <f t="shared" si="5"/>
        <v>18</v>
      </c>
    </row>
    <row r="130" spans="1:9" x14ac:dyDescent="0.25">
      <c r="A130" s="1">
        <f t="shared" si="4"/>
        <v>19</v>
      </c>
      <c r="B130" s="44" t="s">
        <v>357</v>
      </c>
      <c r="C130" s="1"/>
      <c r="D130" s="1"/>
      <c r="E130" s="236">
        <v>51953.597307497468</v>
      </c>
      <c r="F130" s="112"/>
      <c r="G130" s="1" t="s">
        <v>358</v>
      </c>
      <c r="H130" s="1">
        <f t="shared" si="5"/>
        <v>19</v>
      </c>
    </row>
    <row r="131" spans="1:9" x14ac:dyDescent="0.25">
      <c r="A131" s="1">
        <f t="shared" si="4"/>
        <v>20</v>
      </c>
      <c r="B131" s="44" t="s">
        <v>359</v>
      </c>
      <c r="C131" s="1"/>
      <c r="D131" s="1"/>
      <c r="E131" s="237">
        <v>38860.273206051555</v>
      </c>
      <c r="F131" s="112"/>
      <c r="G131" s="1" t="s">
        <v>360</v>
      </c>
      <c r="H131" s="1">
        <f t="shared" si="5"/>
        <v>20</v>
      </c>
    </row>
    <row r="132" spans="1:9" x14ac:dyDescent="0.25">
      <c r="A132" s="1">
        <f t="shared" si="4"/>
        <v>21</v>
      </c>
      <c r="B132" s="44" t="s">
        <v>361</v>
      </c>
      <c r="C132" s="1"/>
      <c r="D132" s="1"/>
      <c r="E132" s="238">
        <v>27242.126729858512</v>
      </c>
      <c r="F132" s="199"/>
      <c r="G132" s="1" t="s">
        <v>431</v>
      </c>
      <c r="H132" s="1">
        <f t="shared" si="5"/>
        <v>21</v>
      </c>
    </row>
    <row r="133" spans="1:9" x14ac:dyDescent="0.25">
      <c r="A133" s="1">
        <f t="shared" si="4"/>
        <v>22</v>
      </c>
      <c r="B133" s="44" t="s">
        <v>363</v>
      </c>
      <c r="E133" s="254">
        <f>SUM(E130:E132)</f>
        <v>118055.99724340753</v>
      </c>
      <c r="F133" s="199"/>
      <c r="G133" s="1" t="s">
        <v>87</v>
      </c>
      <c r="H133" s="1">
        <f t="shared" si="5"/>
        <v>22</v>
      </c>
    </row>
    <row r="134" spans="1:9" x14ac:dyDescent="0.25">
      <c r="A134" s="1">
        <f t="shared" si="4"/>
        <v>23</v>
      </c>
      <c r="B134" s="44"/>
      <c r="E134" s="140"/>
      <c r="G134" s="1"/>
      <c r="H134" s="1">
        <f t="shared" si="5"/>
        <v>23</v>
      </c>
    </row>
    <row r="135" spans="1:9" x14ac:dyDescent="0.25">
      <c r="A135" s="1">
        <f t="shared" si="4"/>
        <v>24</v>
      </c>
      <c r="B135" s="44" t="s">
        <v>364</v>
      </c>
      <c r="E135" s="46">
        <v>0</v>
      </c>
      <c r="G135" s="1" t="s">
        <v>365</v>
      </c>
      <c r="H135" s="1">
        <f t="shared" si="5"/>
        <v>24</v>
      </c>
    </row>
    <row r="136" spans="1:9" x14ac:dyDescent="0.25">
      <c r="A136" s="1">
        <f t="shared" si="4"/>
        <v>25</v>
      </c>
      <c r="B136" s="44" t="s">
        <v>366</v>
      </c>
      <c r="E136" s="251">
        <v>-10662.770719500901</v>
      </c>
      <c r="G136" s="1" t="s">
        <v>367</v>
      </c>
      <c r="H136" s="1">
        <f t="shared" si="5"/>
        <v>25</v>
      </c>
    </row>
    <row r="137" spans="1:9" x14ac:dyDescent="0.25">
      <c r="A137" s="1">
        <f t="shared" si="4"/>
        <v>26</v>
      </c>
      <c r="B137" s="44"/>
      <c r="E137" s="140"/>
      <c r="G137" s="1"/>
      <c r="H137" s="1">
        <f t="shared" si="5"/>
        <v>26</v>
      </c>
    </row>
    <row r="138" spans="1:9" ht="16.5" thickBot="1" x14ac:dyDescent="0.3">
      <c r="A138" s="1">
        <f t="shared" si="4"/>
        <v>27</v>
      </c>
      <c r="B138" s="44" t="s">
        <v>368</v>
      </c>
      <c r="E138" s="226">
        <f>E135+E133+E127+E122+E117+E136</f>
        <v>5319978.2293297015</v>
      </c>
      <c r="F138" s="199"/>
      <c r="G138" s="1" t="s">
        <v>369</v>
      </c>
      <c r="H138" s="1">
        <f t="shared" si="5"/>
        <v>27</v>
      </c>
      <c r="I138" s="15"/>
    </row>
    <row r="139" spans="1:9" ht="16.5" thickTop="1" x14ac:dyDescent="0.25">
      <c r="A139" s="1">
        <f t="shared" si="4"/>
        <v>28</v>
      </c>
      <c r="B139" s="44"/>
      <c r="E139" s="63"/>
      <c r="G139" s="1"/>
      <c r="H139" s="1">
        <f t="shared" si="5"/>
        <v>28</v>
      </c>
    </row>
    <row r="140" spans="1:9" ht="18.75" x14ac:dyDescent="0.25">
      <c r="A140" s="1">
        <f t="shared" si="4"/>
        <v>29</v>
      </c>
      <c r="B140" s="205" t="s">
        <v>370</v>
      </c>
      <c r="E140" s="63"/>
      <c r="G140" s="1"/>
      <c r="H140" s="1">
        <f t="shared" si="5"/>
        <v>29</v>
      </c>
    </row>
    <row r="141" spans="1:9" x14ac:dyDescent="0.25">
      <c r="A141" s="1">
        <f t="shared" si="4"/>
        <v>30</v>
      </c>
      <c r="B141" s="44" t="s">
        <v>371</v>
      </c>
      <c r="E141" s="49">
        <f>E191</f>
        <v>0</v>
      </c>
      <c r="G141" s="1" t="s">
        <v>372</v>
      </c>
      <c r="H141" s="1">
        <f t="shared" si="5"/>
        <v>30</v>
      </c>
    </row>
    <row r="142" spans="1:9" x14ac:dyDescent="0.25">
      <c r="A142" s="1">
        <f t="shared" si="4"/>
        <v>31</v>
      </c>
      <c r="B142" s="44" t="s">
        <v>373</v>
      </c>
      <c r="E142" s="209">
        <v>0</v>
      </c>
      <c r="G142" s="1" t="s">
        <v>374</v>
      </c>
      <c r="H142" s="1">
        <f t="shared" si="5"/>
        <v>31</v>
      </c>
    </row>
    <row r="143" spans="1:9" x14ac:dyDescent="0.25">
      <c r="A143" s="1">
        <f t="shared" si="4"/>
        <v>32</v>
      </c>
      <c r="B143" s="3" t="s">
        <v>375</v>
      </c>
      <c r="E143" s="254">
        <f>SUM(E141:E142)</f>
        <v>0</v>
      </c>
      <c r="G143" s="1" t="s">
        <v>120</v>
      </c>
      <c r="H143" s="1">
        <f t="shared" si="5"/>
        <v>32</v>
      </c>
    </row>
    <row r="144" spans="1:9" x14ac:dyDescent="0.25">
      <c r="A144" s="1">
        <f t="shared" si="4"/>
        <v>33</v>
      </c>
      <c r="B144" s="44"/>
      <c r="E144" s="63"/>
      <c r="G144" s="1"/>
      <c r="H144" s="1">
        <f t="shared" si="5"/>
        <v>33</v>
      </c>
    </row>
    <row r="145" spans="1:8" ht="18.75" x14ac:dyDescent="0.25">
      <c r="A145" s="1">
        <f t="shared" si="4"/>
        <v>34</v>
      </c>
      <c r="B145" s="205" t="s">
        <v>376</v>
      </c>
      <c r="E145" s="63"/>
      <c r="G145" s="1"/>
      <c r="H145" s="1">
        <f t="shared" si="5"/>
        <v>34</v>
      </c>
    </row>
    <row r="146" spans="1:8" x14ac:dyDescent="0.25">
      <c r="A146" s="1">
        <f t="shared" si="4"/>
        <v>35</v>
      </c>
      <c r="B146" s="44" t="s">
        <v>377</v>
      </c>
      <c r="E146" s="49">
        <v>0</v>
      </c>
      <c r="G146" s="1" t="s">
        <v>378</v>
      </c>
      <c r="H146" s="1">
        <f t="shared" si="5"/>
        <v>35</v>
      </c>
    </row>
    <row r="147" spans="1:8" x14ac:dyDescent="0.25">
      <c r="A147" s="1">
        <f t="shared" si="4"/>
        <v>36</v>
      </c>
      <c r="B147" s="3" t="s">
        <v>379</v>
      </c>
      <c r="E147" s="210">
        <v>0</v>
      </c>
      <c r="G147" s="1" t="s">
        <v>380</v>
      </c>
      <c r="H147" s="1">
        <f t="shared" si="5"/>
        <v>36</v>
      </c>
    </row>
    <row r="148" spans="1:8" x14ac:dyDescent="0.25">
      <c r="A148" s="1">
        <f t="shared" si="4"/>
        <v>37</v>
      </c>
      <c r="B148" s="3" t="s">
        <v>381</v>
      </c>
      <c r="E148" s="254">
        <f>SUM(E146:E147)</f>
        <v>0</v>
      </c>
      <c r="G148" s="1" t="s">
        <v>382</v>
      </c>
      <c r="H148" s="1">
        <f t="shared" si="5"/>
        <v>37</v>
      </c>
    </row>
    <row r="149" spans="1:8" x14ac:dyDescent="0.25">
      <c r="A149" s="1">
        <f t="shared" si="4"/>
        <v>38</v>
      </c>
      <c r="B149" s="44"/>
      <c r="E149" s="63"/>
      <c r="G149" s="1"/>
      <c r="H149" s="1">
        <f t="shared" si="5"/>
        <v>38</v>
      </c>
    </row>
    <row r="150" spans="1:8" ht="18.75" x14ac:dyDescent="0.25">
      <c r="A150" s="1">
        <f t="shared" si="4"/>
        <v>39</v>
      </c>
      <c r="B150" s="205" t="s">
        <v>383</v>
      </c>
      <c r="E150" s="49">
        <v>0</v>
      </c>
      <c r="G150" s="1" t="s">
        <v>384</v>
      </c>
      <c r="H150" s="1">
        <f t="shared" si="5"/>
        <v>39</v>
      </c>
    </row>
    <row r="151" spans="1:8" x14ac:dyDescent="0.25">
      <c r="A151" s="1"/>
      <c r="B151" s="44"/>
      <c r="E151" s="63"/>
      <c r="G151" s="1"/>
    </row>
    <row r="152" spans="1:8" x14ac:dyDescent="0.25">
      <c r="A152" s="1"/>
      <c r="B152" s="44"/>
      <c r="E152" s="63"/>
      <c r="G152" s="1"/>
    </row>
    <row r="153" spans="1:8" x14ac:dyDescent="0.25">
      <c r="A153" s="199"/>
      <c r="B153" s="202"/>
      <c r="E153" s="63"/>
      <c r="G153" s="1"/>
    </row>
    <row r="154" spans="1:8" ht="18.75" x14ac:dyDescent="0.25">
      <c r="A154" s="218">
        <v>1</v>
      </c>
      <c r="B154" s="44" t="s">
        <v>385</v>
      </c>
      <c r="E154" s="63"/>
      <c r="G154" s="1"/>
    </row>
    <row r="155" spans="1:8" ht="18.75" x14ac:dyDescent="0.25">
      <c r="A155" s="218">
        <v>2</v>
      </c>
      <c r="B155" s="3" t="s">
        <v>327</v>
      </c>
      <c r="E155" s="63"/>
      <c r="G155" s="1"/>
    </row>
    <row r="156" spans="1:8" x14ac:dyDescent="0.25">
      <c r="A156" s="1"/>
      <c r="B156" s="4"/>
      <c r="E156" s="63"/>
      <c r="G156" s="1"/>
    </row>
    <row r="157" spans="1:8" x14ac:dyDescent="0.25">
      <c r="A157" s="1"/>
      <c r="B157" s="4"/>
      <c r="E157" s="63"/>
      <c r="G157" s="1"/>
    </row>
    <row r="158" spans="1:8" x14ac:dyDescent="0.25">
      <c r="A158" s="1"/>
      <c r="B158" s="326" t="s">
        <v>0</v>
      </c>
      <c r="C158" s="325"/>
      <c r="D158" s="325"/>
      <c r="E158" s="325"/>
      <c r="F158" s="325"/>
      <c r="G158" s="325"/>
    </row>
    <row r="159" spans="1:8" x14ac:dyDescent="0.25">
      <c r="A159" s="1" t="s">
        <v>90</v>
      </c>
      <c r="B159" s="326" t="s">
        <v>248</v>
      </c>
      <c r="C159" s="325"/>
      <c r="D159" s="325"/>
      <c r="E159" s="325"/>
      <c r="F159" s="325"/>
      <c r="G159" s="325"/>
    </row>
    <row r="160" spans="1:8" ht="17.25" x14ac:dyDescent="0.25">
      <c r="A160" s="1"/>
      <c r="B160" s="326" t="s">
        <v>249</v>
      </c>
      <c r="C160" s="327"/>
      <c r="D160" s="327"/>
      <c r="E160" s="327"/>
      <c r="F160" s="327"/>
      <c r="G160" s="327"/>
    </row>
    <row r="161" spans="1:10" x14ac:dyDescent="0.25">
      <c r="A161" s="1"/>
      <c r="B161" s="322" t="str">
        <f>B5</f>
        <v>For the Base Period &amp; True-Up Period Ending December 31, 2023</v>
      </c>
      <c r="C161" s="323"/>
      <c r="D161" s="323"/>
      <c r="E161" s="323"/>
      <c r="F161" s="323"/>
      <c r="G161" s="323"/>
    </row>
    <row r="162" spans="1:10" x14ac:dyDescent="0.25">
      <c r="A162" s="1"/>
      <c r="B162" s="324" t="s">
        <v>3</v>
      </c>
      <c r="C162" s="325"/>
      <c r="D162" s="325"/>
      <c r="E162" s="325"/>
      <c r="F162" s="325"/>
      <c r="G162" s="325"/>
    </row>
    <row r="163" spans="1:10" x14ac:dyDescent="0.25">
      <c r="A163" s="1"/>
      <c r="B163" s="30"/>
    </row>
    <row r="164" spans="1:10" x14ac:dyDescent="0.25">
      <c r="A164" s="1" t="s">
        <v>4</v>
      </c>
      <c r="E164" s="203"/>
      <c r="G164" s="1"/>
      <c r="H164" s="1" t="s">
        <v>4</v>
      </c>
    </row>
    <row r="165" spans="1:10" x14ac:dyDescent="0.25">
      <c r="A165" s="1" t="s">
        <v>6</v>
      </c>
      <c r="B165" s="4" t="s">
        <v>90</v>
      </c>
      <c r="E165" s="204" t="s">
        <v>8</v>
      </c>
      <c r="G165" s="6" t="s">
        <v>9</v>
      </c>
      <c r="H165" s="1" t="s">
        <v>6</v>
      </c>
    </row>
    <row r="166" spans="1:10" x14ac:dyDescent="0.25">
      <c r="A166" s="1"/>
      <c r="B166" s="205" t="s">
        <v>386</v>
      </c>
      <c r="E166" s="203"/>
      <c r="G166" s="1"/>
    </row>
    <row r="167" spans="1:10" x14ac:dyDescent="0.25">
      <c r="A167" s="1">
        <v>1</v>
      </c>
      <c r="B167" s="235" t="s">
        <v>387</v>
      </c>
      <c r="E167" s="203"/>
      <c r="G167" s="1"/>
      <c r="H167" s="1">
        <f>A167</f>
        <v>1</v>
      </c>
    </row>
    <row r="168" spans="1:10" x14ac:dyDescent="0.25">
      <c r="A168" s="1">
        <f t="shared" ref="A168:A191" si="6">A167+1</f>
        <v>2</v>
      </c>
      <c r="B168" s="44" t="s">
        <v>332</v>
      </c>
      <c r="E168" s="49">
        <v>7990057.3968355898</v>
      </c>
      <c r="F168" s="112"/>
      <c r="G168" s="1" t="s">
        <v>388</v>
      </c>
      <c r="H168" s="1">
        <f t="shared" ref="H168:H191" si="7">H167+1</f>
        <v>2</v>
      </c>
      <c r="I168" s="245"/>
    </row>
    <row r="169" spans="1:10" x14ac:dyDescent="0.25">
      <c r="A169" s="1">
        <f t="shared" si="6"/>
        <v>3</v>
      </c>
      <c r="B169" s="44" t="s">
        <v>389</v>
      </c>
      <c r="E169" s="209">
        <v>23810.070405144139</v>
      </c>
      <c r="F169" s="112"/>
      <c r="G169" s="1" t="s">
        <v>390</v>
      </c>
      <c r="H169" s="1">
        <f t="shared" si="7"/>
        <v>3</v>
      </c>
      <c r="I169" s="246"/>
    </row>
    <row r="170" spans="1:10" x14ac:dyDescent="0.25">
      <c r="A170" s="1">
        <f t="shared" si="6"/>
        <v>4</v>
      </c>
      <c r="B170" s="44" t="s">
        <v>336</v>
      </c>
      <c r="E170" s="209">
        <v>118679.32221898218</v>
      </c>
      <c r="F170" s="4"/>
      <c r="G170" s="1" t="s">
        <v>391</v>
      </c>
      <c r="H170" s="1">
        <f t="shared" si="7"/>
        <v>4</v>
      </c>
      <c r="J170" s="50"/>
    </row>
    <row r="171" spans="1:10" x14ac:dyDescent="0.25">
      <c r="A171" s="1">
        <f t="shared" si="6"/>
        <v>5</v>
      </c>
      <c r="B171" s="44" t="s">
        <v>338</v>
      </c>
      <c r="C171" s="1"/>
      <c r="D171" s="1"/>
      <c r="E171" s="210">
        <v>336812.87323412113</v>
      </c>
      <c r="F171" s="4"/>
      <c r="G171" s="1" t="s">
        <v>392</v>
      </c>
      <c r="H171" s="1">
        <f t="shared" si="7"/>
        <v>5</v>
      </c>
    </row>
    <row r="172" spans="1:10" x14ac:dyDescent="0.25">
      <c r="A172" s="1">
        <f t="shared" si="6"/>
        <v>6</v>
      </c>
      <c r="B172" s="44" t="s">
        <v>393</v>
      </c>
      <c r="E172" s="254">
        <f>SUM(E168:E171)</f>
        <v>8469359.6626938377</v>
      </c>
      <c r="F172" s="112"/>
      <c r="G172" s="1" t="s">
        <v>341</v>
      </c>
      <c r="H172" s="1">
        <f t="shared" si="7"/>
        <v>6</v>
      </c>
      <c r="I172" s="246"/>
    </row>
    <row r="173" spans="1:10" x14ac:dyDescent="0.25">
      <c r="A173" s="1">
        <f t="shared" si="6"/>
        <v>7</v>
      </c>
      <c r="C173" s="1"/>
      <c r="D173" s="1"/>
      <c r="E173" s="203"/>
      <c r="G173" s="1"/>
      <c r="H173" s="1">
        <f t="shared" si="7"/>
        <v>7</v>
      </c>
    </row>
    <row r="174" spans="1:10" x14ac:dyDescent="0.25">
      <c r="A174" s="1">
        <f t="shared" si="6"/>
        <v>8</v>
      </c>
      <c r="B174" s="9" t="s">
        <v>394</v>
      </c>
      <c r="E174" s="203"/>
      <c r="G174" s="1"/>
      <c r="H174" s="1">
        <f t="shared" si="7"/>
        <v>8</v>
      </c>
    </row>
    <row r="175" spans="1:10" x14ac:dyDescent="0.25">
      <c r="A175" s="1">
        <f t="shared" si="6"/>
        <v>9</v>
      </c>
      <c r="B175" s="3" t="s">
        <v>395</v>
      </c>
      <c r="E175" s="49">
        <v>1933499.1032278647</v>
      </c>
      <c r="F175" s="112"/>
      <c r="G175" s="1" t="s">
        <v>396</v>
      </c>
      <c r="H175" s="1">
        <f t="shared" si="7"/>
        <v>9</v>
      </c>
    </row>
    <row r="176" spans="1:10" x14ac:dyDescent="0.25">
      <c r="A176" s="1">
        <f t="shared" si="6"/>
        <v>10</v>
      </c>
      <c r="B176" s="3" t="s">
        <v>397</v>
      </c>
      <c r="E176" s="209">
        <v>14658.345197067425</v>
      </c>
      <c r="F176" s="112"/>
      <c r="G176" s="1" t="s">
        <v>398</v>
      </c>
      <c r="H176" s="1">
        <f t="shared" si="7"/>
        <v>10</v>
      </c>
    </row>
    <row r="177" spans="1:8" x14ac:dyDescent="0.25">
      <c r="A177" s="1">
        <f t="shared" si="6"/>
        <v>11</v>
      </c>
      <c r="B177" s="3" t="s">
        <v>399</v>
      </c>
      <c r="E177" s="209">
        <v>51119.837024610781</v>
      </c>
      <c r="F177" s="4"/>
      <c r="G177" s="1" t="s">
        <v>400</v>
      </c>
      <c r="H177" s="1">
        <f t="shared" si="7"/>
        <v>11</v>
      </c>
    </row>
    <row r="178" spans="1:8" x14ac:dyDescent="0.25">
      <c r="A178" s="1">
        <f t="shared" si="6"/>
        <v>12</v>
      </c>
      <c r="B178" s="3" t="s">
        <v>401</v>
      </c>
      <c r="E178" s="210">
        <v>140292.61554820111</v>
      </c>
      <c r="F178" s="4"/>
      <c r="G178" s="1" t="s">
        <v>402</v>
      </c>
      <c r="H178" s="1">
        <f t="shared" si="7"/>
        <v>12</v>
      </c>
    </row>
    <row r="179" spans="1:8" x14ac:dyDescent="0.25">
      <c r="A179" s="1">
        <f t="shared" si="6"/>
        <v>13</v>
      </c>
      <c r="B179" s="246" t="s">
        <v>403</v>
      </c>
      <c r="C179" s="246"/>
      <c r="D179" s="246"/>
      <c r="E179" s="239">
        <f>SUM(E175:E178)</f>
        <v>2139569.9009977439</v>
      </c>
      <c r="F179" s="112"/>
      <c r="G179" s="1" t="s">
        <v>404</v>
      </c>
      <c r="H179" s="1">
        <f t="shared" si="7"/>
        <v>13</v>
      </c>
    </row>
    <row r="180" spans="1:8" x14ac:dyDescent="0.25">
      <c r="A180" s="1">
        <f t="shared" si="6"/>
        <v>14</v>
      </c>
      <c r="B180" s="246"/>
      <c r="C180" s="246"/>
      <c r="D180" s="246"/>
      <c r="E180" s="208"/>
      <c r="G180" s="1"/>
      <c r="H180" s="1">
        <f t="shared" si="7"/>
        <v>14</v>
      </c>
    </row>
    <row r="181" spans="1:8" x14ac:dyDescent="0.25">
      <c r="A181" s="1">
        <f t="shared" si="6"/>
        <v>15</v>
      </c>
      <c r="B181" s="235" t="s">
        <v>331</v>
      </c>
      <c r="C181" s="246"/>
      <c r="D181" s="246"/>
      <c r="E181" s="208"/>
      <c r="G181" s="1"/>
      <c r="H181" s="1">
        <f t="shared" si="7"/>
        <v>15</v>
      </c>
    </row>
    <row r="182" spans="1:8" x14ac:dyDescent="0.25">
      <c r="A182" s="1">
        <f t="shared" si="6"/>
        <v>16</v>
      </c>
      <c r="B182" s="44" t="s">
        <v>332</v>
      </c>
      <c r="E182" s="63">
        <f>+E168-E175</f>
        <v>6056558.2936077248</v>
      </c>
      <c r="F182" s="112"/>
      <c r="G182" s="1" t="s">
        <v>432</v>
      </c>
      <c r="H182" s="1">
        <f t="shared" si="7"/>
        <v>16</v>
      </c>
    </row>
    <row r="183" spans="1:8" x14ac:dyDescent="0.25">
      <c r="A183" s="1">
        <f t="shared" si="6"/>
        <v>17</v>
      </c>
      <c r="B183" s="44" t="s">
        <v>334</v>
      </c>
      <c r="E183" s="208">
        <f>+E169-E176</f>
        <v>9151.7252080767139</v>
      </c>
      <c r="F183" s="112"/>
      <c r="G183" s="1" t="s">
        <v>433</v>
      </c>
      <c r="H183" s="1">
        <f t="shared" si="7"/>
        <v>17</v>
      </c>
    </row>
    <row r="184" spans="1:8" x14ac:dyDescent="0.25">
      <c r="A184" s="1">
        <f t="shared" si="6"/>
        <v>18</v>
      </c>
      <c r="B184" s="44" t="s">
        <v>336</v>
      </c>
      <c r="E184" s="208">
        <f>+E170-E177</f>
        <v>67559.485194371402</v>
      </c>
      <c r="G184" s="1" t="s">
        <v>434</v>
      </c>
      <c r="H184" s="1">
        <f t="shared" si="7"/>
        <v>18</v>
      </c>
    </row>
    <row r="185" spans="1:8" x14ac:dyDescent="0.25">
      <c r="A185" s="1">
        <f t="shared" si="6"/>
        <v>19</v>
      </c>
      <c r="B185" s="44" t="s">
        <v>338</v>
      </c>
      <c r="E185" s="247">
        <f>+E171-E178</f>
        <v>196520.25768592002</v>
      </c>
      <c r="G185" s="1" t="s">
        <v>435</v>
      </c>
      <c r="H185" s="1">
        <f t="shared" si="7"/>
        <v>19</v>
      </c>
    </row>
    <row r="186" spans="1:8" ht="16.5" thickBot="1" x14ac:dyDescent="0.3">
      <c r="A186" s="1">
        <f t="shared" si="6"/>
        <v>20</v>
      </c>
      <c r="B186" s="3" t="s">
        <v>340</v>
      </c>
      <c r="E186" s="66">
        <f>SUM(E182:E185)</f>
        <v>6329789.7616960928</v>
      </c>
      <c r="F186" s="112"/>
      <c r="G186" s="1" t="s">
        <v>409</v>
      </c>
      <c r="H186" s="1">
        <f t="shared" si="7"/>
        <v>20</v>
      </c>
    </row>
    <row r="187" spans="1:8" ht="16.5" thickTop="1" x14ac:dyDescent="0.25">
      <c r="A187" s="1">
        <f t="shared" si="6"/>
        <v>21</v>
      </c>
      <c r="E187" s="63"/>
      <c r="G187" s="1"/>
      <c r="H187" s="1">
        <f t="shared" si="7"/>
        <v>21</v>
      </c>
    </row>
    <row r="188" spans="1:8" ht="18.75" x14ac:dyDescent="0.25">
      <c r="A188" s="1">
        <f t="shared" si="6"/>
        <v>22</v>
      </c>
      <c r="B188" s="205" t="s">
        <v>410</v>
      </c>
      <c r="E188" s="63"/>
      <c r="G188" s="1"/>
      <c r="H188" s="1">
        <f t="shared" si="7"/>
        <v>22</v>
      </c>
    </row>
    <row r="189" spans="1:8" x14ac:dyDescent="0.25">
      <c r="A189" s="1">
        <f t="shared" si="6"/>
        <v>23</v>
      </c>
      <c r="B189" s="44" t="s">
        <v>411</v>
      </c>
      <c r="E189" s="49">
        <v>0</v>
      </c>
      <c r="G189" s="1" t="s">
        <v>412</v>
      </c>
      <c r="H189" s="1">
        <f t="shared" si="7"/>
        <v>23</v>
      </c>
    </row>
    <row r="190" spans="1:8" x14ac:dyDescent="0.25">
      <c r="A190" s="1">
        <f t="shared" si="6"/>
        <v>24</v>
      </c>
      <c r="B190" s="3" t="s">
        <v>413</v>
      </c>
      <c r="E190" s="210">
        <v>0</v>
      </c>
      <c r="G190" s="1" t="s">
        <v>414</v>
      </c>
      <c r="H190" s="1">
        <f t="shared" si="7"/>
        <v>24</v>
      </c>
    </row>
    <row r="191" spans="1:8" ht="16.5" thickBot="1" x14ac:dyDescent="0.3">
      <c r="A191" s="1">
        <f t="shared" si="6"/>
        <v>25</v>
      </c>
      <c r="B191" s="44" t="s">
        <v>415</v>
      </c>
      <c r="E191" s="226">
        <f>E189-E190</f>
        <v>0</v>
      </c>
      <c r="G191" s="1" t="s">
        <v>436</v>
      </c>
      <c r="H191" s="1">
        <f t="shared" si="7"/>
        <v>25</v>
      </c>
    </row>
    <row r="192" spans="1:8" ht="16.5" thickTop="1" x14ac:dyDescent="0.25">
      <c r="A192" s="1"/>
      <c r="B192" s="44"/>
      <c r="E192" s="63"/>
      <c r="G192" s="1"/>
    </row>
    <row r="193" spans="1:7" x14ac:dyDescent="0.25">
      <c r="A193" s="1"/>
      <c r="B193" s="44"/>
      <c r="E193" s="63"/>
      <c r="G193" s="1"/>
    </row>
    <row r="194" spans="1:7" ht="18.75" x14ac:dyDescent="0.25">
      <c r="A194" s="218">
        <v>1</v>
      </c>
      <c r="B194" s="3" t="s">
        <v>417</v>
      </c>
      <c r="E194" s="63"/>
      <c r="G194" s="1"/>
    </row>
    <row r="195" spans="1:7" x14ac:dyDescent="0.25">
      <c r="E195" s="15"/>
    </row>
  </sheetData>
  <mergeCells count="20">
    <mergeCell ref="B104:G104"/>
    <mergeCell ref="B2:G2"/>
    <mergeCell ref="B3:G3"/>
    <mergeCell ref="B4:G4"/>
    <mergeCell ref="B5:G5"/>
    <mergeCell ref="B6:G6"/>
    <mergeCell ref="B47:G47"/>
    <mergeCell ref="B48:G48"/>
    <mergeCell ref="B49:G49"/>
    <mergeCell ref="B50:G50"/>
    <mergeCell ref="B51:G51"/>
    <mergeCell ref="B103:G103"/>
    <mergeCell ref="B161:G161"/>
    <mergeCell ref="B162:G162"/>
    <mergeCell ref="B105:G105"/>
    <mergeCell ref="B106:G106"/>
    <mergeCell ref="B107:G107"/>
    <mergeCell ref="B158:G158"/>
    <mergeCell ref="B159:G159"/>
    <mergeCell ref="B160:G160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Roman,Bold"&amp;7REVISED</oddHeader>
    <oddFooter>&amp;L&amp;A&amp;CPage 3.&amp;P&amp;R&amp;F</oddFooter>
  </headerFooter>
  <rowBreaks count="3" manualBreakCount="3">
    <brk id="45" max="16383" man="1"/>
    <brk id="101" max="16383" man="1"/>
    <brk id="1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9871-BA7D-472B-8A78-CE3841E8BDCA}">
  <sheetPr>
    <pageSetUpPr fitToPage="1"/>
  </sheetPr>
  <dimension ref="A1:X200"/>
  <sheetViews>
    <sheetView view="pageBreakPreview" zoomScale="60" zoomScaleNormal="80" workbookViewId="0">
      <selection activeCell="P18" sqref="P18"/>
    </sheetView>
  </sheetViews>
  <sheetFormatPr defaultColWidth="9.28515625" defaultRowHeight="15.75" x14ac:dyDescent="0.25"/>
  <cols>
    <col min="1" max="1" width="5.28515625" style="3" customWidth="1"/>
    <col min="2" max="2" width="89.28515625" style="3" customWidth="1"/>
    <col min="3" max="3" width="10.42578125" style="3" customWidth="1"/>
    <col min="4" max="4" width="1.5703125" style="3" customWidth="1"/>
    <col min="5" max="5" width="16.7109375" style="3" customWidth="1"/>
    <col min="6" max="6" width="1.5703125" style="3" customWidth="1"/>
    <col min="7" max="7" width="51.42578125" style="3" customWidth="1"/>
    <col min="8" max="9" width="5.28515625" style="1" customWidth="1"/>
    <col min="10" max="10" width="11.42578125" style="3" bestFit="1" customWidth="1"/>
    <col min="11" max="16384" width="9.28515625" style="3"/>
  </cols>
  <sheetData>
    <row r="1" spans="1:10" x14ac:dyDescent="0.25">
      <c r="A1" s="198" t="s">
        <v>464</v>
      </c>
    </row>
    <row r="2" spans="1:10" x14ac:dyDescent="0.25">
      <c r="A2" s="1"/>
      <c r="B2" s="326" t="s">
        <v>0</v>
      </c>
      <c r="C2" s="325"/>
      <c r="D2" s="325"/>
      <c r="E2" s="325"/>
      <c r="F2" s="325"/>
      <c r="G2" s="325"/>
    </row>
    <row r="3" spans="1:10" x14ac:dyDescent="0.25">
      <c r="A3" s="1" t="s">
        <v>90</v>
      </c>
      <c r="B3" s="326" t="s">
        <v>248</v>
      </c>
      <c r="C3" s="325"/>
      <c r="D3" s="325"/>
      <c r="E3" s="325"/>
      <c r="F3" s="325"/>
      <c r="G3" s="325"/>
    </row>
    <row r="4" spans="1:10" ht="17.25" x14ac:dyDescent="0.25">
      <c r="A4" s="1"/>
      <c r="B4" s="326" t="s">
        <v>249</v>
      </c>
      <c r="C4" s="327"/>
      <c r="D4" s="327"/>
      <c r="E4" s="327"/>
      <c r="F4" s="327"/>
      <c r="G4" s="327"/>
    </row>
    <row r="5" spans="1:10" x14ac:dyDescent="0.25">
      <c r="A5" s="1"/>
      <c r="B5" s="328" t="s">
        <v>250</v>
      </c>
      <c r="C5" s="328"/>
      <c r="D5" s="328"/>
      <c r="E5" s="328"/>
      <c r="F5" s="328"/>
      <c r="G5" s="328"/>
    </row>
    <row r="6" spans="1:10" x14ac:dyDescent="0.25">
      <c r="A6" s="1"/>
      <c r="B6" s="324" t="s">
        <v>3</v>
      </c>
      <c r="C6" s="325"/>
      <c r="D6" s="325"/>
      <c r="E6" s="325"/>
      <c r="F6" s="325"/>
      <c r="G6" s="325"/>
    </row>
    <row r="7" spans="1:10" x14ac:dyDescent="0.25">
      <c r="A7" s="1"/>
      <c r="B7" s="194"/>
      <c r="C7" s="4"/>
      <c r="D7" s="4"/>
      <c r="E7" s="4"/>
      <c r="F7" s="4"/>
      <c r="G7" s="4"/>
    </row>
    <row r="8" spans="1:10" x14ac:dyDescent="0.25">
      <c r="A8" s="1" t="s">
        <v>4</v>
      </c>
      <c r="E8" s="203"/>
      <c r="G8" s="1"/>
      <c r="H8" s="1" t="s">
        <v>4</v>
      </c>
    </row>
    <row r="9" spans="1:10" ht="15.75" customHeight="1" x14ac:dyDescent="0.25">
      <c r="A9" s="1" t="s">
        <v>6</v>
      </c>
      <c r="B9" s="4" t="s">
        <v>90</v>
      </c>
      <c r="E9" s="204" t="s">
        <v>8</v>
      </c>
      <c r="G9" s="6" t="s">
        <v>9</v>
      </c>
      <c r="H9" s="1" t="s">
        <v>6</v>
      </c>
    </row>
    <row r="10" spans="1:10" x14ac:dyDescent="0.25">
      <c r="A10" s="1"/>
      <c r="B10" s="205" t="s">
        <v>251</v>
      </c>
      <c r="E10" s="206"/>
      <c r="G10" s="1"/>
    </row>
    <row r="11" spans="1:10" x14ac:dyDescent="0.25">
      <c r="A11" s="1">
        <v>1</v>
      </c>
      <c r="B11" s="44" t="s">
        <v>252</v>
      </c>
      <c r="C11" s="207"/>
      <c r="D11" s="207"/>
      <c r="E11" s="49">
        <v>117262.21525000001</v>
      </c>
      <c r="G11" s="1" t="s">
        <v>253</v>
      </c>
      <c r="H11" s="1">
        <f>A11</f>
        <v>1</v>
      </c>
      <c r="J11" s="44"/>
    </row>
    <row r="12" spans="1:10" x14ac:dyDescent="0.25">
      <c r="A12" s="1">
        <f t="shared" ref="A12:A40" si="0">A11+1</f>
        <v>2</v>
      </c>
      <c r="B12" s="44" t="s">
        <v>90</v>
      </c>
      <c r="C12" s="207"/>
      <c r="D12" s="207"/>
      <c r="E12" s="208" t="s">
        <v>90</v>
      </c>
      <c r="G12" s="1"/>
      <c r="H12" s="1">
        <f t="shared" ref="H12:H40" si="1">H11+1</f>
        <v>2</v>
      </c>
      <c r="J12" s="44"/>
    </row>
    <row r="13" spans="1:10" x14ac:dyDescent="0.25">
      <c r="A13" s="1">
        <f t="shared" si="0"/>
        <v>3</v>
      </c>
      <c r="B13" s="44" t="s">
        <v>254</v>
      </c>
      <c r="C13" s="207"/>
      <c r="D13" s="207"/>
      <c r="E13" s="209">
        <v>100674.79858886809</v>
      </c>
      <c r="F13" s="4"/>
      <c r="G13" s="1" t="s">
        <v>255</v>
      </c>
      <c r="H13" s="1">
        <f t="shared" si="1"/>
        <v>3</v>
      </c>
      <c r="J13" s="44"/>
    </row>
    <row r="14" spans="1:10" x14ac:dyDescent="0.25">
      <c r="A14" s="1">
        <f t="shared" si="0"/>
        <v>4</v>
      </c>
      <c r="B14" s="44"/>
      <c r="C14" s="207"/>
      <c r="D14" s="207"/>
      <c r="E14" s="208"/>
      <c r="F14" s="4"/>
      <c r="G14" s="1"/>
      <c r="H14" s="1">
        <f t="shared" si="1"/>
        <v>4</v>
      </c>
    </row>
    <row r="15" spans="1:10" x14ac:dyDescent="0.25">
      <c r="A15" s="1">
        <f t="shared" si="0"/>
        <v>5</v>
      </c>
      <c r="B15" s="44" t="s">
        <v>256</v>
      </c>
      <c r="C15" s="207"/>
      <c r="D15" s="207"/>
      <c r="E15" s="210">
        <v>0</v>
      </c>
      <c r="G15" s="1" t="s">
        <v>257</v>
      </c>
      <c r="H15" s="1">
        <f t="shared" si="1"/>
        <v>5</v>
      </c>
    </row>
    <row r="16" spans="1:10" x14ac:dyDescent="0.25">
      <c r="A16" s="1">
        <f t="shared" si="0"/>
        <v>6</v>
      </c>
      <c r="B16" s="44" t="s">
        <v>258</v>
      </c>
      <c r="C16" s="207"/>
      <c r="D16" s="207"/>
      <c r="E16" s="74">
        <f>E11+E13+E15</f>
        <v>217937.01383886809</v>
      </c>
      <c r="F16" s="4"/>
      <c r="G16" s="1" t="s">
        <v>259</v>
      </c>
      <c r="H16" s="1">
        <f t="shared" si="1"/>
        <v>6</v>
      </c>
      <c r="J16" s="1"/>
    </row>
    <row r="17" spans="1:24" x14ac:dyDescent="0.25">
      <c r="A17" s="1">
        <f t="shared" si="0"/>
        <v>7</v>
      </c>
      <c r="E17" s="16"/>
      <c r="G17" s="1"/>
      <c r="H17" s="1">
        <f t="shared" si="1"/>
        <v>7</v>
      </c>
    </row>
    <row r="18" spans="1:24" x14ac:dyDescent="0.25">
      <c r="A18" s="1">
        <f t="shared" si="0"/>
        <v>8</v>
      </c>
      <c r="B18" s="3" t="s">
        <v>260</v>
      </c>
      <c r="C18" s="207"/>
      <c r="D18" s="207"/>
      <c r="E18" s="211">
        <v>279272.80829887092</v>
      </c>
      <c r="F18" s="112"/>
      <c r="G18" s="1" t="s">
        <v>261</v>
      </c>
      <c r="H18" s="1">
        <f t="shared" si="1"/>
        <v>8</v>
      </c>
    </row>
    <row r="19" spans="1:24" x14ac:dyDescent="0.25">
      <c r="A19" s="1">
        <f t="shared" si="0"/>
        <v>9</v>
      </c>
      <c r="E19" s="140" t="s">
        <v>90</v>
      </c>
      <c r="G19" s="1"/>
      <c r="H19" s="1">
        <f t="shared" si="1"/>
        <v>9</v>
      </c>
    </row>
    <row r="20" spans="1:24" ht="18.75" x14ac:dyDescent="0.25">
      <c r="A20" s="1">
        <f t="shared" si="0"/>
        <v>10</v>
      </c>
      <c r="B20" s="3" t="s">
        <v>262</v>
      </c>
      <c r="E20" s="212">
        <v>0</v>
      </c>
      <c r="G20" s="1" t="s">
        <v>263</v>
      </c>
      <c r="H20" s="1">
        <f t="shared" si="1"/>
        <v>10</v>
      </c>
      <c r="J20" s="44"/>
    </row>
    <row r="21" spans="1:24" x14ac:dyDescent="0.25">
      <c r="A21" s="1">
        <f t="shared" si="0"/>
        <v>11</v>
      </c>
      <c r="E21" s="140"/>
      <c r="G21" s="1"/>
      <c r="H21" s="1">
        <f t="shared" si="1"/>
        <v>11</v>
      </c>
    </row>
    <row r="22" spans="1:24" x14ac:dyDescent="0.25">
      <c r="A22" s="1">
        <f t="shared" si="0"/>
        <v>12</v>
      </c>
      <c r="B22" s="3" t="s">
        <v>264</v>
      </c>
      <c r="C22" s="207"/>
      <c r="D22" s="207"/>
      <c r="E22" s="209">
        <v>71348.362928506802</v>
      </c>
      <c r="F22" s="4"/>
      <c r="G22" s="1" t="s">
        <v>265</v>
      </c>
      <c r="H22" s="1">
        <f t="shared" si="1"/>
        <v>12</v>
      </c>
      <c r="J22" s="44"/>
    </row>
    <row r="23" spans="1:24" x14ac:dyDescent="0.25">
      <c r="A23" s="1">
        <f t="shared" si="0"/>
        <v>13</v>
      </c>
      <c r="B23" s="44"/>
      <c r="C23" s="207"/>
      <c r="D23" s="207"/>
      <c r="E23" s="208"/>
      <c r="G23" s="1"/>
      <c r="H23" s="1">
        <f t="shared" si="1"/>
        <v>13</v>
      </c>
    </row>
    <row r="24" spans="1:24" x14ac:dyDescent="0.25">
      <c r="A24" s="1">
        <f t="shared" si="0"/>
        <v>14</v>
      </c>
      <c r="B24" s="3" t="s">
        <v>266</v>
      </c>
      <c r="C24" s="207"/>
      <c r="D24" s="207"/>
      <c r="E24" s="210">
        <v>3846.2646305403759</v>
      </c>
      <c r="F24" s="4"/>
      <c r="G24" s="1" t="s">
        <v>267</v>
      </c>
      <c r="H24" s="1">
        <f t="shared" si="1"/>
        <v>14</v>
      </c>
      <c r="J24" s="44"/>
    </row>
    <row r="25" spans="1:24" x14ac:dyDescent="0.25">
      <c r="A25" s="1">
        <f t="shared" si="0"/>
        <v>15</v>
      </c>
      <c r="B25" s="44" t="s">
        <v>268</v>
      </c>
      <c r="C25" s="207"/>
      <c r="D25" s="207"/>
      <c r="E25" s="74">
        <f>SUM(E16+E18+E20+E22+E24)</f>
        <v>572404.44969678624</v>
      </c>
      <c r="F25" s="4"/>
      <c r="G25" s="1" t="s">
        <v>269</v>
      </c>
      <c r="H25" s="1">
        <f t="shared" si="1"/>
        <v>15</v>
      </c>
    </row>
    <row r="26" spans="1:24" x14ac:dyDescent="0.25">
      <c r="A26" s="1">
        <f t="shared" si="0"/>
        <v>16</v>
      </c>
      <c r="B26" s="44"/>
      <c r="C26" s="207"/>
      <c r="D26" s="207"/>
      <c r="E26" s="213"/>
      <c r="G26" s="1"/>
      <c r="H26" s="1">
        <f t="shared" si="1"/>
        <v>16</v>
      </c>
    </row>
    <row r="27" spans="1:24" ht="18.75" x14ac:dyDescent="0.25">
      <c r="A27" s="1">
        <f t="shared" si="0"/>
        <v>17</v>
      </c>
      <c r="B27" s="44" t="s">
        <v>270</v>
      </c>
      <c r="C27" s="207"/>
      <c r="D27" s="207"/>
      <c r="E27" s="302">
        <f>'Pg6 True-Up Stmt AV_As Filed'!G148</f>
        <v>9.3026367903775511E-2</v>
      </c>
      <c r="F27" s="199" t="s">
        <v>244</v>
      </c>
      <c r="G27" s="1" t="s">
        <v>455</v>
      </c>
      <c r="H27" s="1">
        <f t="shared" si="1"/>
        <v>17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x14ac:dyDescent="0.25">
      <c r="A28" s="1">
        <f t="shared" si="0"/>
        <v>18</v>
      </c>
      <c r="B28" s="44" t="s">
        <v>271</v>
      </c>
      <c r="C28" s="207"/>
      <c r="D28" s="207"/>
      <c r="E28" s="214">
        <f>E139</f>
        <v>5319978.2293297015</v>
      </c>
      <c r="G28" s="1" t="s">
        <v>272</v>
      </c>
      <c r="H28" s="1">
        <f t="shared" si="1"/>
        <v>18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x14ac:dyDescent="0.25">
      <c r="A29" s="1">
        <f t="shared" si="0"/>
        <v>19</v>
      </c>
      <c r="B29" s="3" t="s">
        <v>273</v>
      </c>
      <c r="C29" s="207"/>
      <c r="D29" s="207"/>
      <c r="E29" s="304">
        <f>E27*E28</f>
        <v>494898.25200170104</v>
      </c>
      <c r="F29" s="199" t="s">
        <v>244</v>
      </c>
      <c r="G29" s="1" t="s">
        <v>274</v>
      </c>
      <c r="H29" s="1">
        <f t="shared" si="1"/>
        <v>19</v>
      </c>
    </row>
    <row r="30" spans="1:24" x14ac:dyDescent="0.25">
      <c r="A30" s="1">
        <f t="shared" si="0"/>
        <v>20</v>
      </c>
      <c r="B30" s="44"/>
      <c r="C30" s="207"/>
      <c r="D30" s="207"/>
      <c r="E30" s="215"/>
      <c r="G30" s="1"/>
      <c r="H30" s="1">
        <f t="shared" si="1"/>
        <v>20</v>
      </c>
    </row>
    <row r="31" spans="1:24" ht="18.75" x14ac:dyDescent="0.25">
      <c r="A31" s="1">
        <f t="shared" si="0"/>
        <v>21</v>
      </c>
      <c r="B31" s="44" t="s">
        <v>275</v>
      </c>
      <c r="C31" s="207"/>
      <c r="D31" s="207"/>
      <c r="E31" s="303">
        <f>'Pg6 True-Up Stmt AV_As Filed'!G182</f>
        <v>3.692937016901445E-3</v>
      </c>
      <c r="F31" s="199" t="s">
        <v>244</v>
      </c>
      <c r="G31" s="1" t="s">
        <v>456</v>
      </c>
      <c r="H31" s="1">
        <f t="shared" si="1"/>
        <v>21</v>
      </c>
      <c r="J31" s="15"/>
    </row>
    <row r="32" spans="1:24" x14ac:dyDescent="0.25">
      <c r="A32" s="1">
        <f t="shared" si="0"/>
        <v>22</v>
      </c>
      <c r="B32" s="44" t="s">
        <v>271</v>
      </c>
      <c r="C32" s="207"/>
      <c r="D32" s="207"/>
      <c r="E32" s="214">
        <f>E139-E122</f>
        <v>5319978.2293297015</v>
      </c>
      <c r="G32" s="1" t="s">
        <v>276</v>
      </c>
      <c r="H32" s="1">
        <f t="shared" si="1"/>
        <v>22</v>
      </c>
    </row>
    <row r="33" spans="1:10" x14ac:dyDescent="0.25">
      <c r="A33" s="1">
        <f t="shared" si="0"/>
        <v>23</v>
      </c>
      <c r="B33" s="3" t="s">
        <v>277</v>
      </c>
      <c r="C33" s="207"/>
      <c r="D33" s="207"/>
      <c r="E33" s="304">
        <f>E31*E32</f>
        <v>19646.34453220146</v>
      </c>
      <c r="F33" s="199" t="s">
        <v>244</v>
      </c>
      <c r="G33" s="1" t="s">
        <v>278</v>
      </c>
      <c r="H33" s="1">
        <f t="shared" si="1"/>
        <v>23</v>
      </c>
    </row>
    <row r="34" spans="1:10" x14ac:dyDescent="0.25">
      <c r="A34" s="1">
        <f t="shared" si="0"/>
        <v>24</v>
      </c>
      <c r="C34" s="207"/>
      <c r="D34" s="207"/>
      <c r="E34" s="213"/>
      <c r="G34" s="1"/>
      <c r="H34" s="1">
        <f t="shared" si="1"/>
        <v>24</v>
      </c>
    </row>
    <row r="35" spans="1:10" x14ac:dyDescent="0.25">
      <c r="A35" s="1">
        <f t="shared" si="0"/>
        <v>25</v>
      </c>
      <c r="B35" s="3" t="s">
        <v>279</v>
      </c>
      <c r="E35" s="98">
        <v>1304.0991895338727</v>
      </c>
      <c r="G35" s="1" t="s">
        <v>280</v>
      </c>
      <c r="H35" s="1">
        <f t="shared" si="1"/>
        <v>25</v>
      </c>
      <c r="I35" s="29"/>
      <c r="J35" s="44"/>
    </row>
    <row r="36" spans="1:10" x14ac:dyDescent="0.25">
      <c r="A36" s="1">
        <f t="shared" si="0"/>
        <v>26</v>
      </c>
      <c r="B36" s="3" t="s">
        <v>281</v>
      </c>
      <c r="E36" s="209">
        <v>-9500.6500000000015</v>
      </c>
      <c r="F36" s="4"/>
      <c r="G36" s="1" t="s">
        <v>282</v>
      </c>
      <c r="H36" s="1">
        <f t="shared" si="1"/>
        <v>26</v>
      </c>
      <c r="I36" s="29"/>
      <c r="J36" s="44"/>
    </row>
    <row r="37" spans="1:10" x14ac:dyDescent="0.25">
      <c r="A37" s="1">
        <f t="shared" si="0"/>
        <v>27</v>
      </c>
      <c r="B37" s="3" t="s">
        <v>283</v>
      </c>
      <c r="E37" s="209">
        <v>0</v>
      </c>
      <c r="G37" s="1" t="s">
        <v>284</v>
      </c>
      <c r="H37" s="1">
        <f t="shared" si="1"/>
        <v>27</v>
      </c>
      <c r="I37" s="29"/>
    </row>
    <row r="38" spans="1:10" x14ac:dyDescent="0.25">
      <c r="A38" s="1">
        <f t="shared" si="0"/>
        <v>28</v>
      </c>
      <c r="B38" s="56" t="s">
        <v>285</v>
      </c>
      <c r="E38" s="210">
        <v>0</v>
      </c>
      <c r="G38" s="1" t="s">
        <v>286</v>
      </c>
      <c r="H38" s="1">
        <f t="shared" si="1"/>
        <v>28</v>
      </c>
      <c r="I38" s="29"/>
      <c r="J38" s="44"/>
    </row>
    <row r="39" spans="1:10" x14ac:dyDescent="0.25">
      <c r="A39" s="1">
        <f t="shared" si="0"/>
        <v>29</v>
      </c>
      <c r="E39" s="140" t="s">
        <v>90</v>
      </c>
      <c r="G39" s="1"/>
      <c r="H39" s="1">
        <f t="shared" si="1"/>
        <v>29</v>
      </c>
      <c r="I39" s="29"/>
      <c r="J39" s="44"/>
    </row>
    <row r="40" spans="1:10" ht="19.5" thickBot="1" x14ac:dyDescent="0.3">
      <c r="A40" s="1">
        <f t="shared" si="0"/>
        <v>30</v>
      </c>
      <c r="B40" s="3" t="s">
        <v>287</v>
      </c>
      <c r="C40" s="207"/>
      <c r="D40" s="207"/>
      <c r="E40" s="257">
        <f>E25+E29+E33+SUM(E35:E38)</f>
        <v>1078752.4954202226</v>
      </c>
      <c r="F40" s="199" t="s">
        <v>244</v>
      </c>
      <c r="G40" s="1" t="s">
        <v>288</v>
      </c>
      <c r="H40" s="1">
        <f t="shared" si="1"/>
        <v>30</v>
      </c>
      <c r="I40" s="29"/>
      <c r="J40" s="44"/>
    </row>
    <row r="41" spans="1:10" ht="16.5" thickTop="1" x14ac:dyDescent="0.25">
      <c r="A41" s="1"/>
      <c r="C41" s="207"/>
      <c r="D41" s="207"/>
      <c r="E41" s="217"/>
      <c r="F41" s="4"/>
      <c r="G41" s="1"/>
      <c r="J41" s="44"/>
    </row>
    <row r="42" spans="1:10" x14ac:dyDescent="0.25">
      <c r="A42" s="1"/>
      <c r="C42" s="207"/>
      <c r="D42" s="207"/>
      <c r="E42" s="217"/>
      <c r="F42" s="4"/>
      <c r="G42" s="1"/>
      <c r="J42" s="44"/>
    </row>
    <row r="43" spans="1:10" x14ac:dyDescent="0.25">
      <c r="A43" s="199" t="s">
        <v>244</v>
      </c>
      <c r="B43" s="202" t="s">
        <v>457</v>
      </c>
      <c r="C43" s="207"/>
      <c r="D43" s="207"/>
      <c r="E43" s="217"/>
      <c r="F43" s="4"/>
      <c r="G43" s="1"/>
      <c r="J43" s="44"/>
    </row>
    <row r="44" spans="1:10" ht="18.75" x14ac:dyDescent="0.25">
      <c r="A44" s="218">
        <v>1</v>
      </c>
      <c r="B44" s="3" t="s">
        <v>289</v>
      </c>
      <c r="C44" s="207"/>
      <c r="D44" s="207"/>
      <c r="E44" s="217"/>
      <c r="F44" s="4"/>
      <c r="G44" s="1"/>
      <c r="J44" s="219"/>
    </row>
    <row r="45" spans="1:10" ht="18.75" x14ac:dyDescent="0.25">
      <c r="A45" s="218"/>
      <c r="C45" s="207"/>
      <c r="D45" s="207"/>
      <c r="E45" s="217"/>
      <c r="F45" s="4"/>
      <c r="G45" s="1"/>
      <c r="J45" s="44"/>
    </row>
    <row r="46" spans="1:10" x14ac:dyDescent="0.25">
      <c r="A46" s="1"/>
      <c r="C46" s="207"/>
      <c r="D46" s="207"/>
      <c r="E46" s="217"/>
      <c r="F46" s="4"/>
      <c r="G46" s="1"/>
      <c r="J46" s="44"/>
    </row>
    <row r="47" spans="1:10" x14ac:dyDescent="0.25">
      <c r="A47" s="1"/>
      <c r="B47" s="326" t="s">
        <v>0</v>
      </c>
      <c r="C47" s="325"/>
      <c r="D47" s="325"/>
      <c r="E47" s="325"/>
      <c r="F47" s="325"/>
      <c r="G47" s="325"/>
      <c r="J47" s="44"/>
    </row>
    <row r="48" spans="1:10" x14ac:dyDescent="0.25">
      <c r="A48" s="1"/>
      <c r="B48" s="326" t="s">
        <v>248</v>
      </c>
      <c r="C48" s="325"/>
      <c r="D48" s="325"/>
      <c r="E48" s="325"/>
      <c r="F48" s="325"/>
      <c r="G48" s="325"/>
      <c r="J48" s="44"/>
    </row>
    <row r="49" spans="1:10" ht="17.25" x14ac:dyDescent="0.25">
      <c r="A49" s="1"/>
      <c r="B49" s="326" t="s">
        <v>249</v>
      </c>
      <c r="C49" s="327"/>
      <c r="D49" s="327"/>
      <c r="E49" s="327"/>
      <c r="F49" s="327"/>
      <c r="G49" s="327"/>
      <c r="J49" s="44"/>
    </row>
    <row r="50" spans="1:10" x14ac:dyDescent="0.25">
      <c r="A50" s="1"/>
      <c r="B50" s="322" t="str">
        <f>B5</f>
        <v>For the Base Period &amp; True-Up Period Ending December 31, 2023</v>
      </c>
      <c r="C50" s="323"/>
      <c r="D50" s="323"/>
      <c r="E50" s="323"/>
      <c r="F50" s="323"/>
      <c r="G50" s="323"/>
      <c r="J50" s="44"/>
    </row>
    <row r="51" spans="1:10" x14ac:dyDescent="0.25">
      <c r="A51" s="1"/>
      <c r="B51" s="324" t="s">
        <v>3</v>
      </c>
      <c r="C51" s="325"/>
      <c r="D51" s="325"/>
      <c r="E51" s="325"/>
      <c r="F51" s="325"/>
      <c r="G51" s="325"/>
      <c r="J51" s="44"/>
    </row>
    <row r="52" spans="1:10" x14ac:dyDescent="0.25">
      <c r="A52" s="1"/>
      <c r="C52" s="207"/>
      <c r="D52" s="207"/>
      <c r="E52" s="217"/>
      <c r="F52" s="4"/>
      <c r="G52" s="1"/>
      <c r="J52" s="44"/>
    </row>
    <row r="53" spans="1:10" x14ac:dyDescent="0.25">
      <c r="A53" s="1" t="s">
        <v>4</v>
      </c>
      <c r="E53" s="203"/>
      <c r="G53" s="1"/>
      <c r="H53" s="1" t="s">
        <v>4</v>
      </c>
      <c r="J53" s="44"/>
    </row>
    <row r="54" spans="1:10" x14ac:dyDescent="0.25">
      <c r="A54" s="1" t="s">
        <v>6</v>
      </c>
      <c r="B54" s="4" t="s">
        <v>90</v>
      </c>
      <c r="E54" s="204" t="s">
        <v>8</v>
      </c>
      <c r="G54" s="6" t="s">
        <v>9</v>
      </c>
      <c r="H54" s="1" t="s">
        <v>6</v>
      </c>
      <c r="J54" s="44"/>
    </row>
    <row r="55" spans="1:10" ht="18.75" x14ac:dyDescent="0.25">
      <c r="A55" s="1"/>
      <c r="B55" s="205" t="s">
        <v>290</v>
      </c>
      <c r="E55" s="1"/>
      <c r="G55" s="1"/>
      <c r="J55" s="44"/>
    </row>
    <row r="56" spans="1:10" x14ac:dyDescent="0.25">
      <c r="A56" s="1">
        <v>1</v>
      </c>
      <c r="B56" s="44" t="s">
        <v>291</v>
      </c>
      <c r="C56" s="207"/>
      <c r="D56" s="207"/>
      <c r="E56" s="220">
        <v>0</v>
      </c>
      <c r="G56" s="1" t="s">
        <v>292</v>
      </c>
      <c r="H56" s="1">
        <f>A56</f>
        <v>1</v>
      </c>
      <c r="J56" s="44"/>
    </row>
    <row r="57" spans="1:10" x14ac:dyDescent="0.25">
      <c r="A57" s="1">
        <f t="shared" ref="A57:A94" si="2">A56+1</f>
        <v>2</v>
      </c>
      <c r="B57" s="44"/>
      <c r="C57" s="207"/>
      <c r="D57" s="207"/>
      <c r="E57" s="217"/>
      <c r="G57" s="1"/>
      <c r="H57" s="1">
        <f t="shared" ref="H57:H94" si="3">H56+1</f>
        <v>2</v>
      </c>
    </row>
    <row r="58" spans="1:10" ht="18.75" x14ac:dyDescent="0.25">
      <c r="A58" s="1">
        <f t="shared" si="2"/>
        <v>3</v>
      </c>
      <c r="B58" s="44" t="s">
        <v>293</v>
      </c>
      <c r="C58" s="207"/>
      <c r="D58" s="207"/>
      <c r="E58" s="306">
        <f>'Pg6 True-Up Stmt AV_As Filed'!G225</f>
        <v>1.8646691487816846E-2</v>
      </c>
      <c r="F58" s="199" t="s">
        <v>244</v>
      </c>
      <c r="G58" s="1" t="s">
        <v>458</v>
      </c>
      <c r="H58" s="1">
        <f t="shared" si="3"/>
        <v>3</v>
      </c>
    </row>
    <row r="59" spans="1:10" x14ac:dyDescent="0.25">
      <c r="A59" s="1">
        <f t="shared" si="2"/>
        <v>4</v>
      </c>
      <c r="B59" s="3" t="s">
        <v>294</v>
      </c>
      <c r="C59" s="207"/>
      <c r="D59" s="207"/>
      <c r="E59" s="222">
        <f>E144</f>
        <v>0</v>
      </c>
      <c r="G59" s="1" t="s">
        <v>295</v>
      </c>
      <c r="H59" s="1">
        <f t="shared" si="3"/>
        <v>4</v>
      </c>
    </row>
    <row r="60" spans="1:10" x14ac:dyDescent="0.25">
      <c r="A60" s="1">
        <f t="shared" si="2"/>
        <v>5</v>
      </c>
      <c r="B60" s="3" t="s">
        <v>296</v>
      </c>
      <c r="C60" s="207"/>
      <c r="D60" s="207"/>
      <c r="E60" s="223">
        <f>E58*E59</f>
        <v>0</v>
      </c>
      <c r="G60" s="1" t="s">
        <v>297</v>
      </c>
      <c r="H60" s="1">
        <f t="shared" si="3"/>
        <v>5</v>
      </c>
    </row>
    <row r="61" spans="1:10" x14ac:dyDescent="0.25">
      <c r="A61" s="1">
        <f t="shared" si="2"/>
        <v>6</v>
      </c>
      <c r="C61" s="207"/>
      <c r="D61" s="207"/>
      <c r="E61" s="224"/>
      <c r="G61" s="1"/>
      <c r="H61" s="1">
        <f t="shared" si="3"/>
        <v>6</v>
      </c>
    </row>
    <row r="62" spans="1:10" ht="18.75" x14ac:dyDescent="0.25">
      <c r="A62" s="1">
        <f t="shared" si="2"/>
        <v>7</v>
      </c>
      <c r="B62" s="44" t="s">
        <v>275</v>
      </c>
      <c r="C62" s="207"/>
      <c r="D62" s="207"/>
      <c r="E62" s="221">
        <f>'Pg6 True-Up Stmt AV_As Filed'!G259</f>
        <v>0</v>
      </c>
      <c r="G62" s="1" t="s">
        <v>459</v>
      </c>
      <c r="H62" s="1">
        <f t="shared" si="3"/>
        <v>7</v>
      </c>
    </row>
    <row r="63" spans="1:10" x14ac:dyDescent="0.25">
      <c r="A63" s="1">
        <f t="shared" si="2"/>
        <v>8</v>
      </c>
      <c r="B63" s="3" t="s">
        <v>294</v>
      </c>
      <c r="C63" s="207"/>
      <c r="D63" s="207"/>
      <c r="E63" s="225">
        <f>E144</f>
        <v>0</v>
      </c>
      <c r="G63" s="1" t="s">
        <v>295</v>
      </c>
      <c r="H63" s="1">
        <f t="shared" si="3"/>
        <v>8</v>
      </c>
    </row>
    <row r="64" spans="1:10" x14ac:dyDescent="0.25">
      <c r="A64" s="1">
        <f t="shared" si="2"/>
        <v>9</v>
      </c>
      <c r="B64" s="3" t="s">
        <v>277</v>
      </c>
      <c r="C64" s="207"/>
      <c r="D64" s="207"/>
      <c r="E64" s="223">
        <f>E62*E63</f>
        <v>0</v>
      </c>
      <c r="G64" s="1" t="s">
        <v>298</v>
      </c>
      <c r="H64" s="1">
        <f t="shared" si="3"/>
        <v>9</v>
      </c>
    </row>
    <row r="65" spans="1:10" x14ac:dyDescent="0.25">
      <c r="A65" s="1">
        <f t="shared" si="2"/>
        <v>10</v>
      </c>
      <c r="B65" s="44"/>
      <c r="C65" s="207"/>
      <c r="D65" s="207"/>
      <c r="E65" s="217"/>
      <c r="G65" s="1"/>
      <c r="H65" s="1">
        <f t="shared" si="3"/>
        <v>10</v>
      </c>
    </row>
    <row r="66" spans="1:10" ht="16.5" thickBot="1" x14ac:dyDescent="0.3">
      <c r="A66" s="1">
        <f t="shared" si="2"/>
        <v>11</v>
      </c>
      <c r="B66" s="3" t="s">
        <v>299</v>
      </c>
      <c r="E66" s="226">
        <f>E56+E60+E64</f>
        <v>0</v>
      </c>
      <c r="G66" s="1" t="s">
        <v>300</v>
      </c>
      <c r="H66" s="1">
        <f t="shared" si="3"/>
        <v>11</v>
      </c>
    </row>
    <row r="67" spans="1:10" ht="16.5" thickTop="1" x14ac:dyDescent="0.25">
      <c r="A67" s="1">
        <f t="shared" si="2"/>
        <v>12</v>
      </c>
      <c r="E67" s="63"/>
      <c r="G67" s="1"/>
      <c r="H67" s="1">
        <f t="shared" si="3"/>
        <v>12</v>
      </c>
      <c r="I67" s="29"/>
    </row>
    <row r="68" spans="1:10" ht="18.75" x14ac:dyDescent="0.25">
      <c r="A68" s="1">
        <f t="shared" si="2"/>
        <v>13</v>
      </c>
      <c r="B68" s="43" t="s">
        <v>301</v>
      </c>
      <c r="E68" s="63"/>
      <c r="G68" s="1"/>
      <c r="H68" s="1">
        <f t="shared" si="3"/>
        <v>13</v>
      </c>
      <c r="I68" s="29"/>
    </row>
    <row r="69" spans="1:10" x14ac:dyDescent="0.25">
      <c r="A69" s="1">
        <f t="shared" si="2"/>
        <v>14</v>
      </c>
      <c r="B69" s="44" t="s">
        <v>302</v>
      </c>
      <c r="E69" s="49">
        <v>0</v>
      </c>
      <c r="G69" s="1" t="s">
        <v>303</v>
      </c>
      <c r="H69" s="1">
        <f t="shared" si="3"/>
        <v>14</v>
      </c>
      <c r="I69" s="29"/>
    </row>
    <row r="70" spans="1:10" x14ac:dyDescent="0.25">
      <c r="A70" s="1">
        <f t="shared" si="2"/>
        <v>15</v>
      </c>
      <c r="B70" s="44"/>
      <c r="E70" s="227"/>
      <c r="G70" s="1"/>
      <c r="H70" s="1">
        <f t="shared" si="3"/>
        <v>15</v>
      </c>
      <c r="I70" s="29"/>
    </row>
    <row r="71" spans="1:10" x14ac:dyDescent="0.25">
      <c r="A71" s="1">
        <f t="shared" si="2"/>
        <v>16</v>
      </c>
      <c r="B71" s="44" t="s">
        <v>304</v>
      </c>
      <c r="E71" s="49">
        <f>E149</f>
        <v>0</v>
      </c>
      <c r="G71" s="1" t="s">
        <v>305</v>
      </c>
      <c r="H71" s="1">
        <f t="shared" si="3"/>
        <v>16</v>
      </c>
      <c r="I71" s="29"/>
    </row>
    <row r="72" spans="1:10" ht="18.75" x14ac:dyDescent="0.25">
      <c r="A72" s="1">
        <f t="shared" si="2"/>
        <v>17</v>
      </c>
      <c r="B72" s="44" t="s">
        <v>306</v>
      </c>
      <c r="E72" s="305">
        <f>'Pg6 True-Up Stmt AV_As Filed'!G148</f>
        <v>9.3026367903775511E-2</v>
      </c>
      <c r="F72" s="199" t="s">
        <v>244</v>
      </c>
      <c r="G72" s="1" t="s">
        <v>455</v>
      </c>
      <c r="H72" s="1">
        <f t="shared" si="3"/>
        <v>17</v>
      </c>
      <c r="I72" s="29"/>
      <c r="J72" s="200"/>
    </row>
    <row r="73" spans="1:10" x14ac:dyDescent="0.25">
      <c r="A73" s="1">
        <f t="shared" si="2"/>
        <v>18</v>
      </c>
      <c r="B73" s="3" t="s">
        <v>307</v>
      </c>
      <c r="E73" s="228">
        <f>E71*E72</f>
        <v>0</v>
      </c>
      <c r="G73" s="1" t="s">
        <v>308</v>
      </c>
      <c r="H73" s="1">
        <f t="shared" si="3"/>
        <v>18</v>
      </c>
      <c r="I73" s="29"/>
      <c r="J73" s="200"/>
    </row>
    <row r="74" spans="1:10" x14ac:dyDescent="0.25">
      <c r="A74" s="1">
        <f t="shared" si="2"/>
        <v>19</v>
      </c>
      <c r="E74" s="229"/>
      <c r="G74" s="1"/>
      <c r="H74" s="1">
        <f t="shared" si="3"/>
        <v>19</v>
      </c>
      <c r="I74" s="29"/>
      <c r="J74" s="200"/>
    </row>
    <row r="75" spans="1:10" x14ac:dyDescent="0.25">
      <c r="A75" s="1">
        <f t="shared" si="2"/>
        <v>20</v>
      </c>
      <c r="B75" s="44" t="s">
        <v>304</v>
      </c>
      <c r="E75" s="229">
        <f>E149</f>
        <v>0</v>
      </c>
      <c r="G75" s="1" t="s">
        <v>305</v>
      </c>
      <c r="H75" s="1">
        <f t="shared" si="3"/>
        <v>20</v>
      </c>
      <c r="I75" s="29"/>
      <c r="J75" s="200"/>
    </row>
    <row r="76" spans="1:10" ht="18.75" x14ac:dyDescent="0.25">
      <c r="A76" s="1">
        <f t="shared" si="2"/>
        <v>21</v>
      </c>
      <c r="B76" s="44" t="s">
        <v>275</v>
      </c>
      <c r="E76" s="230">
        <v>0</v>
      </c>
      <c r="G76" s="1" t="s">
        <v>309</v>
      </c>
      <c r="H76" s="1">
        <f t="shared" si="3"/>
        <v>21</v>
      </c>
      <c r="I76" s="29"/>
      <c r="J76" s="200"/>
    </row>
    <row r="77" spans="1:10" x14ac:dyDescent="0.25">
      <c r="A77" s="1">
        <f t="shared" si="2"/>
        <v>22</v>
      </c>
      <c r="B77" s="3" t="s">
        <v>310</v>
      </c>
      <c r="E77" s="228">
        <f>E75*E76</f>
        <v>0</v>
      </c>
      <c r="G77" s="1" t="s">
        <v>311</v>
      </c>
      <c r="H77" s="1">
        <f t="shared" si="3"/>
        <v>22</v>
      </c>
      <c r="I77" s="29"/>
      <c r="J77" s="200"/>
    </row>
    <row r="78" spans="1:10" x14ac:dyDescent="0.25">
      <c r="A78" s="1">
        <f t="shared" si="2"/>
        <v>23</v>
      </c>
      <c r="E78" s="229"/>
      <c r="G78" s="1"/>
      <c r="H78" s="1">
        <f t="shared" si="3"/>
        <v>23</v>
      </c>
      <c r="I78" s="29"/>
      <c r="J78" s="200"/>
    </row>
    <row r="79" spans="1:10" ht="16.5" thickBot="1" x14ac:dyDescent="0.3">
      <c r="A79" s="1">
        <f t="shared" si="2"/>
        <v>24</v>
      </c>
      <c r="B79" s="3" t="s">
        <v>312</v>
      </c>
      <c r="E79" s="226">
        <f>E69+E73+E77</f>
        <v>0</v>
      </c>
      <c r="G79" s="1" t="s">
        <v>313</v>
      </c>
      <c r="H79" s="1">
        <f t="shared" si="3"/>
        <v>24</v>
      </c>
      <c r="I79" s="29"/>
    </row>
    <row r="80" spans="1:10" ht="16.5" thickTop="1" x14ac:dyDescent="0.25">
      <c r="A80" s="1">
        <f t="shared" si="2"/>
        <v>25</v>
      </c>
      <c r="E80" s="63"/>
      <c r="G80" s="1"/>
      <c r="H80" s="1">
        <f t="shared" si="3"/>
        <v>25</v>
      </c>
      <c r="I80" s="29"/>
    </row>
    <row r="81" spans="1:9" ht="18.75" x14ac:dyDescent="0.25">
      <c r="A81" s="1">
        <f t="shared" si="2"/>
        <v>26</v>
      </c>
      <c r="B81" s="43" t="s">
        <v>314</v>
      </c>
      <c r="C81" s="207"/>
      <c r="D81" s="207"/>
      <c r="E81" s="217"/>
      <c r="G81" s="1"/>
      <c r="H81" s="1">
        <f t="shared" si="3"/>
        <v>26</v>
      </c>
      <c r="I81" s="29"/>
    </row>
    <row r="82" spans="1:9" x14ac:dyDescent="0.25">
      <c r="A82" s="1">
        <f t="shared" si="2"/>
        <v>27</v>
      </c>
      <c r="B82" s="3" t="s">
        <v>315</v>
      </c>
      <c r="C82" s="207"/>
      <c r="D82" s="207"/>
      <c r="E82" s="220">
        <f>E151</f>
        <v>0</v>
      </c>
      <c r="G82" s="1" t="s">
        <v>316</v>
      </c>
      <c r="H82" s="1">
        <f t="shared" si="3"/>
        <v>27</v>
      </c>
      <c r="I82" s="29"/>
    </row>
    <row r="83" spans="1:9" ht="18.75" x14ac:dyDescent="0.25">
      <c r="A83" s="1">
        <f t="shared" si="2"/>
        <v>28</v>
      </c>
      <c r="B83" s="44" t="s">
        <v>306</v>
      </c>
      <c r="E83" s="305">
        <f>'Pg6 True-Up Stmt AV_As Filed'!G148</f>
        <v>9.3026367903775511E-2</v>
      </c>
      <c r="F83" s="199" t="s">
        <v>244</v>
      </c>
      <c r="G83" s="1" t="s">
        <v>455</v>
      </c>
      <c r="H83" s="1">
        <f t="shared" si="3"/>
        <v>28</v>
      </c>
      <c r="I83" s="29"/>
    </row>
    <row r="84" spans="1:9" ht="16.5" thickBot="1" x14ac:dyDescent="0.3">
      <c r="A84" s="1">
        <f t="shared" si="2"/>
        <v>29</v>
      </c>
      <c r="B84" s="3" t="s">
        <v>317</v>
      </c>
      <c r="E84" s="231">
        <f>E82*E83</f>
        <v>0</v>
      </c>
      <c r="G84" s="1" t="s">
        <v>318</v>
      </c>
      <c r="H84" s="1">
        <f t="shared" si="3"/>
        <v>29</v>
      </c>
      <c r="I84" s="29"/>
    </row>
    <row r="85" spans="1:9" ht="16.5" thickTop="1" x14ac:dyDescent="0.25">
      <c r="A85" s="1">
        <f t="shared" si="2"/>
        <v>30</v>
      </c>
      <c r="E85" s="229"/>
      <c r="G85" s="1"/>
      <c r="H85" s="1">
        <f t="shared" si="3"/>
        <v>30</v>
      </c>
      <c r="I85" s="29"/>
    </row>
    <row r="86" spans="1:9" x14ac:dyDescent="0.25">
      <c r="A86" s="1">
        <f t="shared" si="2"/>
        <v>31</v>
      </c>
      <c r="B86" s="3" t="s">
        <v>315</v>
      </c>
      <c r="E86" s="232">
        <f>E153</f>
        <v>0</v>
      </c>
      <c r="G86" s="1" t="s">
        <v>316</v>
      </c>
      <c r="H86" s="1">
        <f t="shared" si="3"/>
        <v>31</v>
      </c>
      <c r="I86" s="29"/>
    </row>
    <row r="87" spans="1:9" ht="18.75" x14ac:dyDescent="0.25">
      <c r="A87" s="1">
        <f t="shared" si="2"/>
        <v>32</v>
      </c>
      <c r="B87" s="44" t="s">
        <v>275</v>
      </c>
      <c r="E87" s="305">
        <f>'Pg6 True-Up Stmt AV_As Filed'!G182</f>
        <v>3.692937016901445E-3</v>
      </c>
      <c r="F87" s="199" t="s">
        <v>244</v>
      </c>
      <c r="G87" s="1" t="s">
        <v>456</v>
      </c>
      <c r="H87" s="1">
        <f t="shared" si="3"/>
        <v>32</v>
      </c>
      <c r="I87" s="29"/>
    </row>
    <row r="88" spans="1:9" x14ac:dyDescent="0.25">
      <c r="A88" s="1">
        <f t="shared" si="2"/>
        <v>33</v>
      </c>
      <c r="B88" s="3" t="s">
        <v>319</v>
      </c>
      <c r="E88" s="228">
        <f>E86*E87</f>
        <v>0</v>
      </c>
      <c r="G88" s="1" t="s">
        <v>320</v>
      </c>
      <c r="H88" s="1">
        <f t="shared" si="3"/>
        <v>33</v>
      </c>
      <c r="I88" s="29"/>
    </row>
    <row r="89" spans="1:9" x14ac:dyDescent="0.25">
      <c r="A89" s="1">
        <f t="shared" si="2"/>
        <v>34</v>
      </c>
      <c r="E89" s="229"/>
      <c r="G89" s="1"/>
      <c r="H89" s="1">
        <f t="shared" si="3"/>
        <v>34</v>
      </c>
      <c r="I89" s="29"/>
    </row>
    <row r="90" spans="1:9" ht="16.5" thickBot="1" x14ac:dyDescent="0.3">
      <c r="A90" s="1">
        <f t="shared" si="2"/>
        <v>35</v>
      </c>
      <c r="B90" s="3" t="s">
        <v>321</v>
      </c>
      <c r="C90" s="207"/>
      <c r="D90" s="207"/>
      <c r="E90" s="216">
        <f>E84+E88</f>
        <v>0</v>
      </c>
      <c r="G90" s="1" t="s">
        <v>322</v>
      </c>
      <c r="H90" s="1">
        <f t="shared" si="3"/>
        <v>35</v>
      </c>
      <c r="I90" s="29"/>
    </row>
    <row r="91" spans="1:9" ht="16.5" thickTop="1" x14ac:dyDescent="0.25">
      <c r="A91" s="1">
        <f t="shared" si="2"/>
        <v>36</v>
      </c>
      <c r="E91" s="229"/>
      <c r="G91" s="1"/>
      <c r="H91" s="1">
        <f t="shared" si="3"/>
        <v>36</v>
      </c>
      <c r="I91" s="29"/>
    </row>
    <row r="92" spans="1:9" ht="19.5" thickBot="1" x14ac:dyDescent="0.3">
      <c r="A92" s="1">
        <f t="shared" si="2"/>
        <v>37</v>
      </c>
      <c r="B92" s="3" t="s">
        <v>323</v>
      </c>
      <c r="E92" s="216">
        <f>E66+E79+E90</f>
        <v>0</v>
      </c>
      <c r="G92" s="1" t="s">
        <v>324</v>
      </c>
      <c r="H92" s="1">
        <f t="shared" si="3"/>
        <v>37</v>
      </c>
      <c r="I92" s="29"/>
    </row>
    <row r="93" spans="1:9" ht="16.5" thickTop="1" x14ac:dyDescent="0.25">
      <c r="A93" s="1">
        <f t="shared" si="2"/>
        <v>38</v>
      </c>
      <c r="C93" s="207"/>
      <c r="D93" s="207"/>
      <c r="E93" s="217"/>
      <c r="G93" s="1"/>
      <c r="H93" s="1">
        <f t="shared" si="3"/>
        <v>38</v>
      </c>
      <c r="I93" s="29"/>
    </row>
    <row r="94" spans="1:9" ht="19.5" thickBot="1" x14ac:dyDescent="0.3">
      <c r="A94" s="1">
        <f t="shared" si="2"/>
        <v>39</v>
      </c>
      <c r="B94" s="43" t="s">
        <v>325</v>
      </c>
      <c r="C94" s="207"/>
      <c r="D94" s="207"/>
      <c r="E94" s="257">
        <f>+E40+E92</f>
        <v>1078752.4954202226</v>
      </c>
      <c r="F94" s="199" t="s">
        <v>244</v>
      </c>
      <c r="G94" s="1" t="s">
        <v>326</v>
      </c>
      <c r="H94" s="1">
        <f t="shared" si="3"/>
        <v>39</v>
      </c>
      <c r="I94" s="29"/>
    </row>
    <row r="95" spans="1:9" ht="16.5" thickTop="1" x14ac:dyDescent="0.25">
      <c r="A95" s="1"/>
      <c r="B95" s="43"/>
      <c r="C95" s="207"/>
      <c r="D95" s="207"/>
      <c r="E95" s="217"/>
      <c r="F95" s="4"/>
      <c r="G95" s="1"/>
    </row>
    <row r="96" spans="1:9" x14ac:dyDescent="0.25">
      <c r="A96" s="1"/>
      <c r="B96" s="43"/>
      <c r="C96" s="207"/>
      <c r="D96" s="207"/>
      <c r="E96" s="217"/>
      <c r="F96" s="4"/>
      <c r="G96" s="1"/>
    </row>
    <row r="97" spans="1:24" x14ac:dyDescent="0.25">
      <c r="A97" s="199" t="s">
        <v>244</v>
      </c>
      <c r="B97" s="4" t="str">
        <f>B43</f>
        <v>Items in BOLD have changed due to clearing the ROE Adder to zero for the ER25-270 TO6 Cycle 1 filing.</v>
      </c>
      <c r="C97" s="207"/>
      <c r="D97" s="207"/>
      <c r="E97" s="217"/>
      <c r="F97" s="4"/>
      <c r="G97" s="1"/>
    </row>
    <row r="98" spans="1:24" ht="18.75" x14ac:dyDescent="0.25">
      <c r="A98" s="218">
        <v>1</v>
      </c>
      <c r="B98" s="3" t="s">
        <v>289</v>
      </c>
      <c r="C98" s="207"/>
      <c r="D98" s="207"/>
      <c r="E98" s="217"/>
      <c r="G98" s="1"/>
    </row>
    <row r="99" spans="1:24" s="1" customFormat="1" ht="18.75" x14ac:dyDescent="0.25">
      <c r="A99" s="218">
        <v>2</v>
      </c>
      <c r="B99" s="3" t="s">
        <v>327</v>
      </c>
      <c r="C99" s="207"/>
      <c r="D99" s="207"/>
      <c r="E99" s="233"/>
      <c r="F99" s="11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s="1" customFormat="1" ht="18.75" x14ac:dyDescent="0.25">
      <c r="A100" s="218">
        <v>3</v>
      </c>
      <c r="B100" s="3" t="s">
        <v>328</v>
      </c>
      <c r="C100" s="207"/>
      <c r="D100" s="207"/>
      <c r="E100" s="233"/>
      <c r="F100" s="11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s="1" customFormat="1" ht="18.75" x14ac:dyDescent="0.25">
      <c r="A101" s="218">
        <v>4</v>
      </c>
      <c r="B101" s="3" t="s">
        <v>329</v>
      </c>
      <c r="C101" s="207"/>
      <c r="D101" s="207"/>
      <c r="E101" s="217"/>
      <c r="F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s="1" customFormat="1" x14ac:dyDescent="0.25">
      <c r="A102" s="3"/>
      <c r="B102" s="3"/>
      <c r="C102" s="207"/>
      <c r="D102" s="207"/>
      <c r="E102" s="217"/>
      <c r="F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s="1" customFormat="1" x14ac:dyDescent="0.25">
      <c r="B103" s="3"/>
      <c r="C103" s="207"/>
      <c r="D103" s="207"/>
      <c r="E103" s="217"/>
      <c r="F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s="1" customFormat="1" x14ac:dyDescent="0.25">
      <c r="B104" s="326" t="s">
        <v>0</v>
      </c>
      <c r="C104" s="325"/>
      <c r="D104" s="325"/>
      <c r="E104" s="325"/>
      <c r="F104" s="325"/>
      <c r="G104" s="32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s="1" customFormat="1" x14ac:dyDescent="0.25">
      <c r="B105" s="326" t="s">
        <v>248</v>
      </c>
      <c r="C105" s="325"/>
      <c r="D105" s="325"/>
      <c r="E105" s="325"/>
      <c r="F105" s="325"/>
      <c r="G105" s="32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s="1" customFormat="1" ht="17.25" x14ac:dyDescent="0.25">
      <c r="A106" s="1" t="s">
        <v>90</v>
      </c>
      <c r="B106" s="326" t="s">
        <v>249</v>
      </c>
      <c r="C106" s="327"/>
      <c r="D106" s="327"/>
      <c r="E106" s="327"/>
      <c r="F106" s="327"/>
      <c r="G106" s="327"/>
      <c r="H106" s="1" t="s">
        <v>90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s="1" customFormat="1" x14ac:dyDescent="0.25">
      <c r="B107" s="322" t="str">
        <f>B5</f>
        <v>For the Base Period &amp; True-Up Period Ending December 31, 2023</v>
      </c>
      <c r="C107" s="323"/>
      <c r="D107" s="323"/>
      <c r="E107" s="323"/>
      <c r="F107" s="323"/>
      <c r="G107" s="32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s="1" customFormat="1" x14ac:dyDescent="0.25">
      <c r="B108" s="324" t="s">
        <v>3</v>
      </c>
      <c r="C108" s="325"/>
      <c r="D108" s="325"/>
      <c r="E108" s="325"/>
      <c r="F108" s="325"/>
      <c r="G108" s="32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s="1" customFormat="1" x14ac:dyDescent="0.25">
      <c r="B109" s="194"/>
      <c r="C109" s="4"/>
      <c r="D109" s="4"/>
      <c r="E109" s="4"/>
      <c r="F109" s="4"/>
      <c r="G109" s="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s="1" customFormat="1" x14ac:dyDescent="0.25">
      <c r="A110" s="1" t="s">
        <v>4</v>
      </c>
      <c r="B110" s="3"/>
      <c r="C110" s="3"/>
      <c r="D110" s="3"/>
      <c r="E110" s="203"/>
      <c r="F110" s="3"/>
      <c r="H110" s="1" t="s">
        <v>4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s="1" customFormat="1" x14ac:dyDescent="0.25">
      <c r="A111" s="1" t="s">
        <v>6</v>
      </c>
      <c r="B111" s="4" t="s">
        <v>90</v>
      </c>
      <c r="C111" s="3"/>
      <c r="D111" s="3"/>
      <c r="E111" s="204" t="s">
        <v>8</v>
      </c>
      <c r="F111" s="3"/>
      <c r="G111" s="6" t="s">
        <v>9</v>
      </c>
      <c r="H111" s="1" t="s">
        <v>6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s="1" customFormat="1" x14ac:dyDescent="0.25">
      <c r="B112" s="205" t="s">
        <v>330</v>
      </c>
      <c r="C112" s="234"/>
      <c r="D112" s="234"/>
      <c r="E112" s="234"/>
      <c r="F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s="1" customFormat="1" x14ac:dyDescent="0.25">
      <c r="A113" s="1">
        <v>1</v>
      </c>
      <c r="B113" s="235" t="s">
        <v>331</v>
      </c>
      <c r="C113" s="234"/>
      <c r="D113" s="234"/>
      <c r="E113" s="234"/>
      <c r="F113" s="3"/>
      <c r="H113" s="1">
        <f>A113</f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s="1" customFormat="1" x14ac:dyDescent="0.25">
      <c r="A114" s="1">
        <f t="shared" ref="A114:A151" si="4">A113+1</f>
        <v>2</v>
      </c>
      <c r="B114" s="44" t="s">
        <v>332</v>
      </c>
      <c r="C114" s="234"/>
      <c r="D114" s="234"/>
      <c r="E114" s="236">
        <f>E182</f>
        <v>6056558.2936077248</v>
      </c>
      <c r="F114" s="112"/>
      <c r="G114" s="1" t="s">
        <v>333</v>
      </c>
      <c r="H114" s="1">
        <f t="shared" ref="H114:H151" si="5">H113+1</f>
        <v>2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1">
        <f t="shared" si="4"/>
        <v>3</v>
      </c>
      <c r="B115" s="44" t="s">
        <v>334</v>
      </c>
      <c r="C115" s="234"/>
      <c r="D115" s="234"/>
      <c r="E115" s="237">
        <f>E183</f>
        <v>9151.7252080767139</v>
      </c>
      <c r="F115" s="112"/>
      <c r="G115" s="1" t="s">
        <v>335</v>
      </c>
      <c r="H115" s="1">
        <f t="shared" si="5"/>
        <v>3</v>
      </c>
    </row>
    <row r="116" spans="1:24" x14ac:dyDescent="0.25">
      <c r="A116" s="1">
        <f t="shared" si="4"/>
        <v>4</v>
      </c>
      <c r="B116" s="44" t="s">
        <v>336</v>
      </c>
      <c r="C116" s="234"/>
      <c r="D116" s="234"/>
      <c r="E116" s="237">
        <f>E184</f>
        <v>67559.485194371402</v>
      </c>
      <c r="G116" s="1" t="s">
        <v>337</v>
      </c>
      <c r="H116" s="1">
        <f t="shared" si="5"/>
        <v>4</v>
      </c>
    </row>
    <row r="117" spans="1:24" x14ac:dyDescent="0.25">
      <c r="A117" s="1">
        <f t="shared" si="4"/>
        <v>5</v>
      </c>
      <c r="B117" s="44" t="s">
        <v>338</v>
      </c>
      <c r="C117" s="234"/>
      <c r="D117" s="234"/>
      <c r="E117" s="238">
        <f>E185</f>
        <v>196520.25768592002</v>
      </c>
      <c r="G117" s="1" t="s">
        <v>339</v>
      </c>
      <c r="H117" s="1">
        <f t="shared" si="5"/>
        <v>5</v>
      </c>
    </row>
    <row r="118" spans="1:24" x14ac:dyDescent="0.25">
      <c r="A118" s="1">
        <f t="shared" si="4"/>
        <v>6</v>
      </c>
      <c r="B118" s="44" t="s">
        <v>340</v>
      </c>
      <c r="C118" s="1"/>
      <c r="D118" s="1"/>
      <c r="E118" s="239">
        <f>SUM(E114:E117)</f>
        <v>6329789.7616960928</v>
      </c>
      <c r="F118" s="112"/>
      <c r="G118" s="1" t="s">
        <v>341</v>
      </c>
      <c r="H118" s="1">
        <f t="shared" si="5"/>
        <v>6</v>
      </c>
    </row>
    <row r="119" spans="1:24" x14ac:dyDescent="0.25">
      <c r="A119" s="1">
        <f t="shared" si="4"/>
        <v>7</v>
      </c>
      <c r="C119" s="1"/>
      <c r="D119" s="1"/>
      <c r="E119" s="140"/>
      <c r="G119" s="1"/>
      <c r="H119" s="1">
        <f t="shared" si="5"/>
        <v>7</v>
      </c>
    </row>
    <row r="120" spans="1:24" x14ac:dyDescent="0.25">
      <c r="A120" s="1">
        <f t="shared" si="4"/>
        <v>8</v>
      </c>
      <c r="B120" s="235" t="s">
        <v>342</v>
      </c>
      <c r="C120" s="1"/>
      <c r="D120" s="1"/>
      <c r="E120" s="140"/>
      <c r="G120" s="1"/>
      <c r="H120" s="1">
        <f t="shared" si="5"/>
        <v>8</v>
      </c>
    </row>
    <row r="121" spans="1:24" x14ac:dyDescent="0.25">
      <c r="A121" s="1">
        <f t="shared" si="4"/>
        <v>9</v>
      </c>
      <c r="B121" s="44" t="s">
        <v>343</v>
      </c>
      <c r="C121" s="1"/>
      <c r="D121" s="1"/>
      <c r="E121" s="46">
        <v>0</v>
      </c>
      <c r="F121" s="112"/>
      <c r="G121" s="1" t="s">
        <v>344</v>
      </c>
      <c r="H121" s="1">
        <f t="shared" si="5"/>
        <v>9</v>
      </c>
    </row>
    <row r="122" spans="1:24" x14ac:dyDescent="0.25">
      <c r="A122" s="1">
        <f t="shared" si="4"/>
        <v>10</v>
      </c>
      <c r="B122" s="44" t="s">
        <v>345</v>
      </c>
      <c r="C122" s="1"/>
      <c r="D122" s="1"/>
      <c r="E122" s="240">
        <v>0</v>
      </c>
      <c r="G122" s="1" t="s">
        <v>346</v>
      </c>
      <c r="H122" s="1">
        <f t="shared" si="5"/>
        <v>10</v>
      </c>
    </row>
    <row r="123" spans="1:24" x14ac:dyDescent="0.25">
      <c r="A123" s="1">
        <f t="shared" si="4"/>
        <v>11</v>
      </c>
      <c r="B123" s="44" t="s">
        <v>347</v>
      </c>
      <c r="C123" s="1"/>
      <c r="D123" s="1"/>
      <c r="E123" s="241">
        <f>SUM(E121:E122)</f>
        <v>0</v>
      </c>
      <c r="F123" s="112"/>
      <c r="G123" s="1" t="s">
        <v>348</v>
      </c>
      <c r="H123" s="1">
        <f t="shared" si="5"/>
        <v>11</v>
      </c>
    </row>
    <row r="124" spans="1:24" x14ac:dyDescent="0.25">
      <c r="A124" s="1">
        <f t="shared" si="4"/>
        <v>12</v>
      </c>
      <c r="B124" s="44"/>
      <c r="C124" s="1"/>
      <c r="D124" s="1"/>
      <c r="E124" s="217"/>
      <c r="G124" s="1"/>
      <c r="H124" s="1">
        <f t="shared" si="5"/>
        <v>12</v>
      </c>
    </row>
    <row r="125" spans="1:24" x14ac:dyDescent="0.25">
      <c r="A125" s="1">
        <f t="shared" si="4"/>
        <v>13</v>
      </c>
      <c r="B125" s="235" t="s">
        <v>349</v>
      </c>
      <c r="E125" s="140"/>
      <c r="G125" s="1"/>
      <c r="H125" s="1">
        <f t="shared" si="5"/>
        <v>13</v>
      </c>
    </row>
    <row r="126" spans="1:24" ht="18.75" x14ac:dyDescent="0.25">
      <c r="A126" s="1">
        <f t="shared" si="4"/>
        <v>14</v>
      </c>
      <c r="B126" s="3" t="s">
        <v>350</v>
      </c>
      <c r="C126" s="1"/>
      <c r="D126" s="1"/>
      <c r="E126" s="49">
        <v>-1117204.7588902973</v>
      </c>
      <c r="G126" s="1" t="s">
        <v>351</v>
      </c>
      <c r="H126" s="1">
        <f t="shared" si="5"/>
        <v>14</v>
      </c>
      <c r="J126" s="320"/>
    </row>
    <row r="127" spans="1:24" x14ac:dyDescent="0.25">
      <c r="A127" s="1">
        <f t="shared" si="4"/>
        <v>15</v>
      </c>
      <c r="B127" s="3" t="s">
        <v>352</v>
      </c>
      <c r="C127" s="1"/>
      <c r="D127" s="1"/>
      <c r="E127" s="210">
        <v>0</v>
      </c>
      <c r="G127" s="1" t="s">
        <v>353</v>
      </c>
      <c r="H127" s="1">
        <f t="shared" si="5"/>
        <v>15</v>
      </c>
    </row>
    <row r="128" spans="1:24" x14ac:dyDescent="0.25">
      <c r="A128" s="1">
        <f t="shared" si="4"/>
        <v>16</v>
      </c>
      <c r="B128" s="44" t="s">
        <v>354</v>
      </c>
      <c r="C128" s="1"/>
      <c r="D128" s="1"/>
      <c r="E128" s="239">
        <f>SUM(E126:E127)</f>
        <v>-1117204.7588902973</v>
      </c>
      <c r="G128" s="1" t="s">
        <v>355</v>
      </c>
      <c r="H128" s="1">
        <f t="shared" si="5"/>
        <v>16</v>
      </c>
    </row>
    <row r="129" spans="1:10" x14ac:dyDescent="0.25">
      <c r="A129" s="1">
        <f t="shared" si="4"/>
        <v>17</v>
      </c>
      <c r="C129" s="1"/>
      <c r="D129" s="1"/>
      <c r="E129" s="208"/>
      <c r="G129" s="1"/>
      <c r="H129" s="1">
        <f t="shared" si="5"/>
        <v>17</v>
      </c>
    </row>
    <row r="130" spans="1:10" x14ac:dyDescent="0.25">
      <c r="A130" s="1">
        <f t="shared" si="4"/>
        <v>18</v>
      </c>
      <c r="B130" s="235" t="s">
        <v>356</v>
      </c>
      <c r="C130" s="1"/>
      <c r="D130" s="1"/>
      <c r="E130" s="208"/>
      <c r="G130" s="1"/>
      <c r="H130" s="1">
        <f t="shared" si="5"/>
        <v>18</v>
      </c>
    </row>
    <row r="131" spans="1:10" x14ac:dyDescent="0.25">
      <c r="A131" s="1">
        <f t="shared" si="4"/>
        <v>19</v>
      </c>
      <c r="B131" s="44" t="s">
        <v>357</v>
      </c>
      <c r="C131" s="1"/>
      <c r="D131" s="1"/>
      <c r="E131" s="236">
        <v>51953.597307497468</v>
      </c>
      <c r="F131" s="112"/>
      <c r="G131" s="1" t="s">
        <v>358</v>
      </c>
      <c r="H131" s="1">
        <f t="shared" si="5"/>
        <v>19</v>
      </c>
    </row>
    <row r="132" spans="1:10" x14ac:dyDescent="0.25">
      <c r="A132" s="1">
        <f t="shared" si="4"/>
        <v>20</v>
      </c>
      <c r="B132" s="44" t="s">
        <v>359</v>
      </c>
      <c r="C132" s="1"/>
      <c r="D132" s="1"/>
      <c r="E132" s="237">
        <v>38860.273206051555</v>
      </c>
      <c r="F132" s="112"/>
      <c r="G132" s="1" t="s">
        <v>360</v>
      </c>
      <c r="H132" s="1">
        <f t="shared" si="5"/>
        <v>20</v>
      </c>
    </row>
    <row r="133" spans="1:10" x14ac:dyDescent="0.25">
      <c r="A133" s="1">
        <f t="shared" si="4"/>
        <v>21</v>
      </c>
      <c r="B133" s="44" t="s">
        <v>361</v>
      </c>
      <c r="C133" s="1"/>
      <c r="D133" s="1"/>
      <c r="E133" s="238">
        <v>27242.126729858512</v>
      </c>
      <c r="F133" s="4"/>
      <c r="G133" s="1" t="s">
        <v>362</v>
      </c>
      <c r="H133" s="1">
        <f t="shared" si="5"/>
        <v>21</v>
      </c>
    </row>
    <row r="134" spans="1:10" x14ac:dyDescent="0.25">
      <c r="A134" s="1">
        <f t="shared" si="4"/>
        <v>22</v>
      </c>
      <c r="B134" s="44" t="s">
        <v>363</v>
      </c>
      <c r="E134" s="239">
        <f>SUM(E131:E133)</f>
        <v>118055.99724340753</v>
      </c>
      <c r="F134" s="4"/>
      <c r="G134" s="1" t="s">
        <v>87</v>
      </c>
      <c r="H134" s="1">
        <f t="shared" si="5"/>
        <v>22</v>
      </c>
    </row>
    <row r="135" spans="1:10" x14ac:dyDescent="0.25">
      <c r="A135" s="1">
        <f t="shared" si="4"/>
        <v>23</v>
      </c>
      <c r="B135" s="44"/>
      <c r="E135" s="140"/>
      <c r="G135" s="1"/>
      <c r="H135" s="1">
        <f t="shared" si="5"/>
        <v>23</v>
      </c>
    </row>
    <row r="136" spans="1:10" x14ac:dyDescent="0.25">
      <c r="A136" s="1">
        <f t="shared" si="4"/>
        <v>24</v>
      </c>
      <c r="B136" s="44" t="s">
        <v>364</v>
      </c>
      <c r="E136" s="46">
        <v>0</v>
      </c>
      <c r="G136" s="1" t="s">
        <v>365</v>
      </c>
      <c r="H136" s="1">
        <f t="shared" si="5"/>
        <v>24</v>
      </c>
    </row>
    <row r="137" spans="1:10" x14ac:dyDescent="0.25">
      <c r="A137" s="1">
        <f t="shared" si="4"/>
        <v>25</v>
      </c>
      <c r="B137" s="44" t="s">
        <v>366</v>
      </c>
      <c r="E137" s="243">
        <v>-10662.770719500901</v>
      </c>
      <c r="G137" s="1" t="s">
        <v>367</v>
      </c>
      <c r="H137" s="1">
        <f t="shared" si="5"/>
        <v>25</v>
      </c>
    </row>
    <row r="138" spans="1:10" x14ac:dyDescent="0.25">
      <c r="A138" s="1">
        <f t="shared" si="4"/>
        <v>26</v>
      </c>
      <c r="B138" s="44"/>
      <c r="E138" s="140"/>
      <c r="G138" s="1"/>
      <c r="H138" s="1">
        <f t="shared" si="5"/>
        <v>26</v>
      </c>
    </row>
    <row r="139" spans="1:10" ht="16.5" thickBot="1" x14ac:dyDescent="0.3">
      <c r="A139" s="1">
        <f t="shared" si="4"/>
        <v>27</v>
      </c>
      <c r="B139" s="44" t="s">
        <v>368</v>
      </c>
      <c r="E139" s="226">
        <f>E136+E134+E128+E123+E118+E137</f>
        <v>5319978.2293297015</v>
      </c>
      <c r="F139" s="4"/>
      <c r="G139" s="1" t="s">
        <v>369</v>
      </c>
      <c r="H139" s="1">
        <f t="shared" si="5"/>
        <v>27</v>
      </c>
      <c r="J139" s="15"/>
    </row>
    <row r="140" spans="1:10" ht="16.5" thickTop="1" x14ac:dyDescent="0.25">
      <c r="A140" s="1">
        <f t="shared" si="4"/>
        <v>28</v>
      </c>
      <c r="B140" s="44"/>
      <c r="E140" s="63"/>
      <c r="G140" s="1"/>
      <c r="H140" s="1">
        <f t="shared" si="5"/>
        <v>28</v>
      </c>
    </row>
    <row r="141" spans="1:10" ht="18.75" x14ac:dyDescent="0.25">
      <c r="A141" s="1">
        <f t="shared" si="4"/>
        <v>29</v>
      </c>
      <c r="B141" s="205" t="s">
        <v>370</v>
      </c>
      <c r="E141" s="63"/>
      <c r="G141" s="1"/>
      <c r="H141" s="1">
        <f t="shared" si="5"/>
        <v>29</v>
      </c>
    </row>
    <row r="142" spans="1:10" x14ac:dyDescent="0.25">
      <c r="A142" s="1">
        <f t="shared" si="4"/>
        <v>30</v>
      </c>
      <c r="B142" s="44" t="s">
        <v>371</v>
      </c>
      <c r="E142" s="49">
        <f>E191</f>
        <v>0</v>
      </c>
      <c r="G142" s="1" t="s">
        <v>372</v>
      </c>
      <c r="H142" s="1">
        <f t="shared" si="5"/>
        <v>30</v>
      </c>
    </row>
    <row r="143" spans="1:10" x14ac:dyDescent="0.25">
      <c r="A143" s="1">
        <f t="shared" si="4"/>
        <v>31</v>
      </c>
      <c r="B143" s="44" t="s">
        <v>373</v>
      </c>
      <c r="E143" s="209">
        <v>0</v>
      </c>
      <c r="G143" s="1" t="s">
        <v>374</v>
      </c>
      <c r="H143" s="1">
        <f t="shared" si="5"/>
        <v>31</v>
      </c>
    </row>
    <row r="144" spans="1:10" ht="16.5" thickBot="1" x14ac:dyDescent="0.3">
      <c r="A144" s="1">
        <f t="shared" si="4"/>
        <v>32</v>
      </c>
      <c r="B144" s="3" t="s">
        <v>375</v>
      </c>
      <c r="E144" s="66">
        <f>SUM(E142:E143)</f>
        <v>0</v>
      </c>
      <c r="G144" s="1" t="s">
        <v>120</v>
      </c>
      <c r="H144" s="1">
        <f t="shared" si="5"/>
        <v>32</v>
      </c>
    </row>
    <row r="145" spans="1:24" ht="16.5" thickTop="1" x14ac:dyDescent="0.25">
      <c r="A145" s="1">
        <f t="shared" si="4"/>
        <v>33</v>
      </c>
      <c r="B145" s="44"/>
      <c r="E145" s="63"/>
      <c r="G145" s="1"/>
      <c r="H145" s="1">
        <f t="shared" si="5"/>
        <v>33</v>
      </c>
    </row>
    <row r="146" spans="1:24" ht="18.75" x14ac:dyDescent="0.25">
      <c r="A146" s="1">
        <f t="shared" si="4"/>
        <v>34</v>
      </c>
      <c r="B146" s="205" t="s">
        <v>376</v>
      </c>
      <c r="E146" s="63"/>
      <c r="G146" s="1"/>
      <c r="H146" s="1">
        <f t="shared" si="5"/>
        <v>34</v>
      </c>
    </row>
    <row r="147" spans="1:24" s="1" customFormat="1" x14ac:dyDescent="0.25">
      <c r="A147" s="1">
        <f t="shared" si="4"/>
        <v>35</v>
      </c>
      <c r="B147" s="44" t="s">
        <v>377</v>
      </c>
      <c r="C147" s="3"/>
      <c r="D147" s="3"/>
      <c r="E147" s="49">
        <v>0</v>
      </c>
      <c r="F147" s="3"/>
      <c r="G147" s="1" t="s">
        <v>378</v>
      </c>
      <c r="H147" s="1">
        <f t="shared" si="5"/>
        <v>35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s="1" customFormat="1" x14ac:dyDescent="0.25">
      <c r="A148" s="1">
        <f t="shared" si="4"/>
        <v>36</v>
      </c>
      <c r="B148" s="3" t="s">
        <v>379</v>
      </c>
      <c r="C148" s="3"/>
      <c r="D148" s="3"/>
      <c r="E148" s="210">
        <v>0</v>
      </c>
      <c r="F148" s="3"/>
      <c r="G148" s="1" t="s">
        <v>380</v>
      </c>
      <c r="H148" s="1">
        <f t="shared" si="5"/>
        <v>36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s="1" customFormat="1" ht="16.5" thickBot="1" x14ac:dyDescent="0.3">
      <c r="A149" s="1">
        <f t="shared" si="4"/>
        <v>37</v>
      </c>
      <c r="B149" s="3" t="s">
        <v>381</v>
      </c>
      <c r="C149" s="3"/>
      <c r="D149" s="3"/>
      <c r="E149" s="66">
        <f>SUM(E147:E148)</f>
        <v>0</v>
      </c>
      <c r="F149" s="3"/>
      <c r="G149" s="1" t="s">
        <v>382</v>
      </c>
      <c r="H149" s="1">
        <f t="shared" si="5"/>
        <v>37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s="1" customFormat="1" ht="16.5" thickTop="1" x14ac:dyDescent="0.25">
      <c r="A150" s="1">
        <f t="shared" si="4"/>
        <v>38</v>
      </c>
      <c r="B150" s="44"/>
      <c r="C150" s="3"/>
      <c r="D150" s="3"/>
      <c r="E150" s="63"/>
      <c r="F150" s="3"/>
      <c r="H150" s="1">
        <f t="shared" si="5"/>
        <v>38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s="1" customFormat="1" ht="19.5" thickBot="1" x14ac:dyDescent="0.3">
      <c r="A151" s="1">
        <f t="shared" si="4"/>
        <v>39</v>
      </c>
      <c r="B151" s="205" t="s">
        <v>383</v>
      </c>
      <c r="C151" s="3"/>
      <c r="D151" s="3"/>
      <c r="E151" s="244">
        <v>0</v>
      </c>
      <c r="F151" s="3"/>
      <c r="G151" s="1" t="s">
        <v>384</v>
      </c>
      <c r="H151" s="1">
        <f t="shared" si="5"/>
        <v>39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s="1" customFormat="1" ht="16.5" thickTop="1" x14ac:dyDescent="0.25">
      <c r="B152" s="44"/>
      <c r="C152" s="3"/>
      <c r="D152" s="3"/>
      <c r="E152" s="63"/>
      <c r="F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s="1" customFormat="1" x14ac:dyDescent="0.25">
      <c r="B153" s="44"/>
      <c r="C153" s="3"/>
      <c r="D153" s="3"/>
      <c r="E153" s="63"/>
      <c r="F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s="1" customFormat="1" ht="18.75" x14ac:dyDescent="0.25">
      <c r="A154" s="218">
        <v>1</v>
      </c>
      <c r="B154" s="44" t="s">
        <v>385</v>
      </c>
      <c r="C154" s="3"/>
      <c r="D154" s="3"/>
      <c r="E154" s="63"/>
      <c r="F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s="1" customFormat="1" ht="18.75" x14ac:dyDescent="0.25">
      <c r="A155" s="218">
        <v>2</v>
      </c>
      <c r="B155" s="3" t="s">
        <v>327</v>
      </c>
      <c r="C155" s="3"/>
      <c r="D155" s="3"/>
      <c r="E155" s="63"/>
      <c r="F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s="1" customFormat="1" x14ac:dyDescent="0.25">
      <c r="B156" s="4"/>
      <c r="C156" s="3"/>
      <c r="D156" s="3"/>
      <c r="E156" s="63"/>
      <c r="F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s="1" customFormat="1" x14ac:dyDescent="0.25">
      <c r="B157" s="4"/>
      <c r="C157" s="3"/>
      <c r="D157" s="3"/>
      <c r="E157" s="63"/>
      <c r="F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s="1" customFormat="1" x14ac:dyDescent="0.25">
      <c r="B158" s="326" t="s">
        <v>0</v>
      </c>
      <c r="C158" s="325"/>
      <c r="D158" s="325"/>
      <c r="E158" s="325"/>
      <c r="F158" s="325"/>
      <c r="G158" s="325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s="1" customFormat="1" x14ac:dyDescent="0.25">
      <c r="A159" s="1" t="s">
        <v>90</v>
      </c>
      <c r="B159" s="326" t="s">
        <v>248</v>
      </c>
      <c r="C159" s="325"/>
      <c r="D159" s="325"/>
      <c r="E159" s="325"/>
      <c r="F159" s="325"/>
      <c r="G159" s="325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s="1" customFormat="1" ht="17.25" x14ac:dyDescent="0.25">
      <c r="B160" s="326" t="s">
        <v>249</v>
      </c>
      <c r="C160" s="327"/>
      <c r="D160" s="327"/>
      <c r="E160" s="327"/>
      <c r="F160" s="327"/>
      <c r="G160" s="327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s="1" customFormat="1" x14ac:dyDescent="0.25">
      <c r="B161" s="322" t="str">
        <f>B5</f>
        <v>For the Base Period &amp; True-Up Period Ending December 31, 2023</v>
      </c>
      <c r="C161" s="323"/>
      <c r="D161" s="323"/>
      <c r="E161" s="323"/>
      <c r="F161" s="323"/>
      <c r="G161" s="32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s="1" customFormat="1" x14ac:dyDescent="0.25">
      <c r="B162" s="324" t="s">
        <v>3</v>
      </c>
      <c r="C162" s="325"/>
      <c r="D162" s="325"/>
      <c r="E162" s="325"/>
      <c r="F162" s="325"/>
      <c r="G162" s="325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25">
      <c r="A163" s="1"/>
      <c r="B163" s="30"/>
    </row>
    <row r="164" spans="1:24" x14ac:dyDescent="0.25">
      <c r="A164" s="1" t="s">
        <v>4</v>
      </c>
      <c r="E164" s="203"/>
      <c r="G164" s="1"/>
      <c r="H164" s="1" t="s">
        <v>4</v>
      </c>
    </row>
    <row r="165" spans="1:24" x14ac:dyDescent="0.25">
      <c r="A165" s="1" t="s">
        <v>6</v>
      </c>
      <c r="B165" s="4" t="s">
        <v>90</v>
      </c>
      <c r="E165" s="204" t="s">
        <v>8</v>
      </c>
      <c r="G165" s="6" t="s">
        <v>9</v>
      </c>
      <c r="H165" s="1" t="s">
        <v>6</v>
      </c>
    </row>
    <row r="166" spans="1:24" x14ac:dyDescent="0.25">
      <c r="A166" s="1"/>
      <c r="B166" s="205" t="s">
        <v>386</v>
      </c>
      <c r="E166" s="203"/>
      <c r="G166" s="1"/>
    </row>
    <row r="167" spans="1:24" x14ac:dyDescent="0.25">
      <c r="A167" s="1">
        <v>1</v>
      </c>
      <c r="B167" s="235" t="s">
        <v>387</v>
      </c>
      <c r="E167" s="203"/>
      <c r="G167" s="1"/>
      <c r="H167" s="1">
        <f>A167</f>
        <v>1</v>
      </c>
    </row>
    <row r="168" spans="1:24" x14ac:dyDescent="0.25">
      <c r="A168" s="1">
        <f t="shared" ref="A168:A191" si="6">A167+1</f>
        <v>2</v>
      </c>
      <c r="B168" s="44" t="s">
        <v>332</v>
      </c>
      <c r="E168" s="49">
        <v>7990057.3968355898</v>
      </c>
      <c r="F168" s="112"/>
      <c r="G168" s="1" t="s">
        <v>388</v>
      </c>
      <c r="H168" s="1">
        <f t="shared" ref="H168:H191" si="7">H167+1</f>
        <v>2</v>
      </c>
      <c r="J168" s="245"/>
    </row>
    <row r="169" spans="1:24" x14ac:dyDescent="0.25">
      <c r="A169" s="1">
        <f t="shared" si="6"/>
        <v>3</v>
      </c>
      <c r="B169" s="44" t="s">
        <v>389</v>
      </c>
      <c r="E169" s="209">
        <v>23810.070405144139</v>
      </c>
      <c r="F169" s="112"/>
      <c r="G169" s="1" t="s">
        <v>390</v>
      </c>
      <c r="H169" s="1">
        <f t="shared" si="7"/>
        <v>3</v>
      </c>
      <c r="J169" s="246"/>
    </row>
    <row r="170" spans="1:24" x14ac:dyDescent="0.25">
      <c r="A170" s="1">
        <f t="shared" si="6"/>
        <v>4</v>
      </c>
      <c r="B170" s="44" t="s">
        <v>336</v>
      </c>
      <c r="E170" s="209">
        <v>118679.32221898218</v>
      </c>
      <c r="F170" s="4"/>
      <c r="G170" s="1" t="s">
        <v>391</v>
      </c>
      <c r="H170" s="1">
        <f t="shared" si="7"/>
        <v>4</v>
      </c>
    </row>
    <row r="171" spans="1:24" x14ac:dyDescent="0.25">
      <c r="A171" s="1">
        <f t="shared" si="6"/>
        <v>5</v>
      </c>
      <c r="B171" s="44" t="s">
        <v>338</v>
      </c>
      <c r="C171" s="1"/>
      <c r="D171" s="1"/>
      <c r="E171" s="210">
        <v>336812.87323412113</v>
      </c>
      <c r="F171" s="4"/>
      <c r="G171" s="1" t="s">
        <v>392</v>
      </c>
      <c r="H171" s="1">
        <f t="shared" si="7"/>
        <v>5</v>
      </c>
    </row>
    <row r="172" spans="1:24" x14ac:dyDescent="0.25">
      <c r="A172" s="1">
        <f t="shared" si="6"/>
        <v>6</v>
      </c>
      <c r="B172" s="44" t="s">
        <v>393</v>
      </c>
      <c r="E172" s="239">
        <f>SUM(E168:E171)</f>
        <v>8469359.6626938377</v>
      </c>
      <c r="F172" s="112"/>
      <c r="G172" s="1" t="s">
        <v>341</v>
      </c>
      <c r="H172" s="1">
        <f t="shared" si="7"/>
        <v>6</v>
      </c>
      <c r="J172" s="246"/>
    </row>
    <row r="173" spans="1:24" x14ac:dyDescent="0.25">
      <c r="A173" s="1">
        <f t="shared" si="6"/>
        <v>7</v>
      </c>
      <c r="C173" s="1"/>
      <c r="D173" s="1"/>
      <c r="E173" s="203"/>
      <c r="G173" s="1"/>
      <c r="H173" s="1">
        <f t="shared" si="7"/>
        <v>7</v>
      </c>
    </row>
    <row r="174" spans="1:24" x14ac:dyDescent="0.25">
      <c r="A174" s="1">
        <f t="shared" si="6"/>
        <v>8</v>
      </c>
      <c r="B174" s="9" t="s">
        <v>394</v>
      </c>
      <c r="E174" s="203"/>
      <c r="G174" s="1"/>
      <c r="H174" s="1">
        <f t="shared" si="7"/>
        <v>8</v>
      </c>
    </row>
    <row r="175" spans="1:24" x14ac:dyDescent="0.25">
      <c r="A175" s="1">
        <f t="shared" si="6"/>
        <v>9</v>
      </c>
      <c r="B175" s="3" t="s">
        <v>395</v>
      </c>
      <c r="E175" s="49">
        <v>1933499.1032278647</v>
      </c>
      <c r="F175" s="112"/>
      <c r="G175" s="1" t="s">
        <v>396</v>
      </c>
      <c r="H175" s="1">
        <f t="shared" si="7"/>
        <v>9</v>
      </c>
    </row>
    <row r="176" spans="1:24" x14ac:dyDescent="0.25">
      <c r="A176" s="1">
        <f t="shared" si="6"/>
        <v>10</v>
      </c>
      <c r="B176" s="3" t="s">
        <v>397</v>
      </c>
      <c r="E176" s="209">
        <v>14658.345197067425</v>
      </c>
      <c r="F176" s="112"/>
      <c r="G176" s="1" t="s">
        <v>398</v>
      </c>
      <c r="H176" s="1">
        <f t="shared" si="7"/>
        <v>10</v>
      </c>
    </row>
    <row r="177" spans="1:24" x14ac:dyDescent="0.25">
      <c r="A177" s="1">
        <f t="shared" si="6"/>
        <v>11</v>
      </c>
      <c r="B177" s="3" t="s">
        <v>399</v>
      </c>
      <c r="E177" s="209">
        <v>51119.837024610781</v>
      </c>
      <c r="F177" s="4"/>
      <c r="G177" s="1" t="s">
        <v>400</v>
      </c>
      <c r="H177" s="1">
        <f t="shared" si="7"/>
        <v>11</v>
      </c>
    </row>
    <row r="178" spans="1:24" x14ac:dyDescent="0.25">
      <c r="A178" s="1">
        <f t="shared" si="6"/>
        <v>12</v>
      </c>
      <c r="B178" s="3" t="s">
        <v>401</v>
      </c>
      <c r="E178" s="210">
        <v>140292.61554820111</v>
      </c>
      <c r="F178" s="4"/>
      <c r="G178" s="1" t="s">
        <v>402</v>
      </c>
      <c r="H178" s="1">
        <f t="shared" si="7"/>
        <v>12</v>
      </c>
    </row>
    <row r="179" spans="1:24" s="1" customFormat="1" x14ac:dyDescent="0.25">
      <c r="A179" s="1">
        <f t="shared" si="6"/>
        <v>13</v>
      </c>
      <c r="B179" s="246" t="s">
        <v>403</v>
      </c>
      <c r="C179" s="246"/>
      <c r="D179" s="246"/>
      <c r="E179" s="239">
        <f>SUM(E175:E178)</f>
        <v>2139569.9009977439</v>
      </c>
      <c r="F179" s="112"/>
      <c r="G179" s="1" t="s">
        <v>404</v>
      </c>
      <c r="H179" s="1">
        <f t="shared" si="7"/>
        <v>13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s="1" customFormat="1" x14ac:dyDescent="0.25">
      <c r="A180" s="1">
        <f t="shared" si="6"/>
        <v>14</v>
      </c>
      <c r="B180" s="246"/>
      <c r="C180" s="246"/>
      <c r="D180" s="246"/>
      <c r="E180" s="208"/>
      <c r="F180" s="3"/>
      <c r="H180" s="1">
        <f t="shared" si="7"/>
        <v>14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s="1" customFormat="1" x14ac:dyDescent="0.25">
      <c r="A181" s="1">
        <f t="shared" si="6"/>
        <v>15</v>
      </c>
      <c r="B181" s="235" t="s">
        <v>331</v>
      </c>
      <c r="C181" s="246"/>
      <c r="D181" s="246"/>
      <c r="E181" s="208"/>
      <c r="F181" s="3"/>
      <c r="H181" s="1">
        <f t="shared" si="7"/>
        <v>15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s="1" customFormat="1" x14ac:dyDescent="0.25">
      <c r="A182" s="1">
        <f t="shared" si="6"/>
        <v>16</v>
      </c>
      <c r="B182" s="44" t="s">
        <v>332</v>
      </c>
      <c r="C182" s="3"/>
      <c r="D182" s="3"/>
      <c r="E182" s="63">
        <f>+E168-E175</f>
        <v>6056558.2936077248</v>
      </c>
      <c r="F182" s="112"/>
      <c r="G182" s="1" t="s">
        <v>405</v>
      </c>
      <c r="H182" s="1">
        <f t="shared" si="7"/>
        <v>16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s="1" customFormat="1" x14ac:dyDescent="0.25">
      <c r="A183" s="1">
        <f t="shared" si="6"/>
        <v>17</v>
      </c>
      <c r="B183" s="44" t="s">
        <v>334</v>
      </c>
      <c r="C183" s="3"/>
      <c r="D183" s="3"/>
      <c r="E183" s="208">
        <f>+E169-E176</f>
        <v>9151.7252080767139</v>
      </c>
      <c r="F183" s="112"/>
      <c r="G183" s="1" t="s">
        <v>406</v>
      </c>
      <c r="H183" s="1">
        <f t="shared" si="7"/>
        <v>17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s="1" customFormat="1" x14ac:dyDescent="0.25">
      <c r="A184" s="1">
        <f t="shared" si="6"/>
        <v>18</v>
      </c>
      <c r="B184" s="44" t="s">
        <v>336</v>
      </c>
      <c r="C184" s="3"/>
      <c r="D184" s="3"/>
      <c r="E184" s="208">
        <f>+E170-E177</f>
        <v>67559.485194371402</v>
      </c>
      <c r="F184" s="3"/>
      <c r="G184" s="1" t="s">
        <v>407</v>
      </c>
      <c r="H184" s="1">
        <f t="shared" si="7"/>
        <v>18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s="1" customFormat="1" x14ac:dyDescent="0.25">
      <c r="A185" s="1">
        <f t="shared" si="6"/>
        <v>19</v>
      </c>
      <c r="B185" s="44" t="s">
        <v>338</v>
      </c>
      <c r="C185" s="3"/>
      <c r="D185" s="3"/>
      <c r="E185" s="247">
        <f>+E171-E178</f>
        <v>196520.25768592002</v>
      </c>
      <c r="F185" s="3"/>
      <c r="G185" s="1" t="s">
        <v>408</v>
      </c>
      <c r="H185" s="1">
        <f t="shared" si="7"/>
        <v>19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s="1" customFormat="1" ht="16.5" thickBot="1" x14ac:dyDescent="0.3">
      <c r="A186" s="1">
        <f t="shared" si="6"/>
        <v>20</v>
      </c>
      <c r="B186" s="3" t="s">
        <v>340</v>
      </c>
      <c r="C186" s="3"/>
      <c r="D186" s="3"/>
      <c r="E186" s="66">
        <f>SUM(E182:E185)</f>
        <v>6329789.7616960928</v>
      </c>
      <c r="F186" s="112"/>
      <c r="G186" s="1" t="s">
        <v>409</v>
      </c>
      <c r="H186" s="1">
        <f t="shared" si="7"/>
        <v>20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s="1" customFormat="1" ht="16.5" thickTop="1" x14ac:dyDescent="0.25">
      <c r="A187" s="1">
        <f t="shared" si="6"/>
        <v>21</v>
      </c>
      <c r="B187" s="3"/>
      <c r="C187" s="3"/>
      <c r="D187" s="3"/>
      <c r="E187" s="63"/>
      <c r="F187" s="3"/>
      <c r="H187" s="1">
        <f t="shared" si="7"/>
        <v>21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s="1" customFormat="1" ht="18.75" x14ac:dyDescent="0.25">
      <c r="A188" s="1">
        <f t="shared" si="6"/>
        <v>22</v>
      </c>
      <c r="B188" s="205" t="s">
        <v>410</v>
      </c>
      <c r="C188" s="3"/>
      <c r="D188" s="3"/>
      <c r="E188" s="63"/>
      <c r="F188" s="3"/>
      <c r="H188" s="1">
        <f t="shared" si="7"/>
        <v>22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s="1" customFormat="1" x14ac:dyDescent="0.25">
      <c r="A189" s="1">
        <f t="shared" si="6"/>
        <v>23</v>
      </c>
      <c r="B189" s="44" t="s">
        <v>411</v>
      </c>
      <c r="C189" s="3"/>
      <c r="D189" s="3"/>
      <c r="E189" s="49">
        <v>0</v>
      </c>
      <c r="F189" s="3"/>
      <c r="G189" s="1" t="s">
        <v>412</v>
      </c>
      <c r="H189" s="1">
        <f t="shared" si="7"/>
        <v>23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s="1" customFormat="1" x14ac:dyDescent="0.25">
      <c r="A190" s="1">
        <f t="shared" si="6"/>
        <v>24</v>
      </c>
      <c r="B190" s="3" t="s">
        <v>413</v>
      </c>
      <c r="C190" s="3"/>
      <c r="D190" s="3"/>
      <c r="E190" s="210">
        <v>0</v>
      </c>
      <c r="F190" s="3"/>
      <c r="G190" s="1" t="s">
        <v>414</v>
      </c>
      <c r="H190" s="1">
        <f t="shared" si="7"/>
        <v>24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s="1" customFormat="1" ht="16.5" thickBot="1" x14ac:dyDescent="0.3">
      <c r="A191" s="1">
        <f t="shared" si="6"/>
        <v>25</v>
      </c>
      <c r="B191" s="44" t="s">
        <v>415</v>
      </c>
      <c r="C191" s="3"/>
      <c r="D191" s="3"/>
      <c r="E191" s="226">
        <f>E189-E190</f>
        <v>0</v>
      </c>
      <c r="F191" s="3"/>
      <c r="G191" s="1" t="s">
        <v>416</v>
      </c>
      <c r="H191" s="1">
        <f t="shared" si="7"/>
        <v>25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s="1" customFormat="1" ht="16.5" thickTop="1" x14ac:dyDescent="0.25">
      <c r="B192" s="44"/>
      <c r="C192" s="3"/>
      <c r="D192" s="3"/>
      <c r="E192" s="63"/>
      <c r="F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s="1" customFormat="1" x14ac:dyDescent="0.25">
      <c r="B193" s="44"/>
      <c r="C193" s="3"/>
      <c r="D193" s="3"/>
      <c r="E193" s="63"/>
      <c r="F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s="1" customFormat="1" ht="18.75" x14ac:dyDescent="0.25">
      <c r="A194" s="218">
        <v>1</v>
      </c>
      <c r="B194" s="3" t="s">
        <v>417</v>
      </c>
      <c r="C194" s="3"/>
      <c r="D194" s="3"/>
      <c r="E194" s="63"/>
      <c r="F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x14ac:dyDescent="0.25">
      <c r="A195" s="1"/>
      <c r="E195" s="63"/>
      <c r="G195" s="1"/>
    </row>
    <row r="198" spans="1:24" x14ac:dyDescent="0.25">
      <c r="E198" s="252"/>
    </row>
    <row r="200" spans="1:24" x14ac:dyDescent="0.25">
      <c r="E200" s="15"/>
    </row>
  </sheetData>
  <mergeCells count="20">
    <mergeCell ref="B105:G105"/>
    <mergeCell ref="B2:G2"/>
    <mergeCell ref="B3:G3"/>
    <mergeCell ref="B4:G4"/>
    <mergeCell ref="B5:G5"/>
    <mergeCell ref="B6:G6"/>
    <mergeCell ref="B47:G47"/>
    <mergeCell ref="B48:G48"/>
    <mergeCell ref="B49:G49"/>
    <mergeCell ref="B50:G50"/>
    <mergeCell ref="B51:G51"/>
    <mergeCell ref="B104:G104"/>
    <mergeCell ref="B161:G161"/>
    <mergeCell ref="B162:G162"/>
    <mergeCell ref="B106:G106"/>
    <mergeCell ref="B107:G107"/>
    <mergeCell ref="B108:G108"/>
    <mergeCell ref="B158:G158"/>
    <mergeCell ref="B159:G159"/>
    <mergeCell ref="B160:G160"/>
  </mergeCells>
  <printOptions horizontalCentered="1"/>
  <pageMargins left="0.5" right="0.5" top="0.5" bottom="0.5" header="0.25" footer="0.25"/>
  <pageSetup scale="52" fitToHeight="0" orientation="portrait" r:id="rId1"/>
  <headerFooter scaleWithDoc="0" alignWithMargins="0">
    <oddHeader>&amp;CAS FILED</oddHeader>
    <oddFooter>&amp;L&amp;A&amp;C&amp;"Times New Roman,Regular"&amp;10Page 4.&amp;P&amp;R&amp;F</oddFooter>
  </headerFooter>
  <rowBreaks count="3" manualBreakCount="3">
    <brk id="45" max="7" man="1"/>
    <brk id="102" max="7" man="1"/>
    <brk id="15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07E4E-A047-4F83-8BF9-FF32E8F83079}">
  <dimension ref="A2:AH268"/>
  <sheetViews>
    <sheetView view="pageBreakPreview" zoomScale="60" zoomScaleNormal="80" workbookViewId="0">
      <selection activeCell="G160" sqref="G160"/>
    </sheetView>
  </sheetViews>
  <sheetFormatPr defaultColWidth="8.85546875" defaultRowHeight="15.75" x14ac:dyDescent="0.25"/>
  <cols>
    <col min="1" max="1" width="5.140625" style="1" customWidth="1"/>
    <col min="2" max="2" width="55.42578125" style="3" customWidth="1"/>
    <col min="3" max="5" width="15.5703125" style="3" customWidth="1"/>
    <col min="6" max="6" width="1.5703125" style="3" customWidth="1"/>
    <col min="7" max="7" width="16.85546875" style="3" customWidth="1"/>
    <col min="8" max="8" width="1.5703125" style="3" customWidth="1"/>
    <col min="9" max="9" width="46" style="41" customWidth="1"/>
    <col min="10" max="10" width="5.140625" style="3" customWidth="1"/>
    <col min="11" max="11" width="16.140625" style="3" bestFit="1" customWidth="1"/>
    <col min="12" max="12" width="10.42578125" style="3" bestFit="1" customWidth="1"/>
    <col min="13" max="16384" width="8.85546875" style="3"/>
  </cols>
  <sheetData>
    <row r="2" spans="1:10" x14ac:dyDescent="0.25">
      <c r="B2" s="326" t="s">
        <v>0</v>
      </c>
      <c r="C2" s="326"/>
      <c r="D2" s="326"/>
      <c r="E2" s="326"/>
      <c r="F2" s="326"/>
      <c r="G2" s="326"/>
      <c r="H2" s="326"/>
      <c r="I2" s="326"/>
      <c r="J2" s="1"/>
    </row>
    <row r="3" spans="1:10" x14ac:dyDescent="0.25">
      <c r="B3" s="326" t="s">
        <v>1</v>
      </c>
      <c r="C3" s="326"/>
      <c r="D3" s="326"/>
      <c r="E3" s="326"/>
      <c r="F3" s="326"/>
      <c r="G3" s="326"/>
      <c r="H3" s="326"/>
      <c r="I3" s="326"/>
      <c r="J3" s="1"/>
    </row>
    <row r="4" spans="1:10" x14ac:dyDescent="0.25">
      <c r="B4" s="326" t="s">
        <v>2</v>
      </c>
      <c r="C4" s="326"/>
      <c r="D4" s="326"/>
      <c r="E4" s="326"/>
      <c r="F4" s="326"/>
      <c r="G4" s="326"/>
      <c r="H4" s="326"/>
      <c r="I4" s="326"/>
      <c r="J4" s="1"/>
    </row>
    <row r="5" spans="1:10" x14ac:dyDescent="0.25">
      <c r="B5" s="322" t="s">
        <v>454</v>
      </c>
      <c r="C5" s="322"/>
      <c r="D5" s="322"/>
      <c r="E5" s="322"/>
      <c r="F5" s="322"/>
      <c r="G5" s="322"/>
      <c r="H5" s="322"/>
      <c r="I5" s="322"/>
      <c r="J5" s="1"/>
    </row>
    <row r="6" spans="1:10" x14ac:dyDescent="0.25">
      <c r="B6" s="324" t="s">
        <v>3</v>
      </c>
      <c r="C6" s="325"/>
      <c r="D6" s="325"/>
      <c r="E6" s="325"/>
      <c r="F6" s="325"/>
      <c r="G6" s="325"/>
      <c r="H6" s="325"/>
      <c r="I6" s="325"/>
      <c r="J6" s="1"/>
    </row>
    <row r="7" spans="1:10" x14ac:dyDescent="0.25">
      <c r="B7" s="1"/>
      <c r="C7" s="1"/>
      <c r="D7" s="1"/>
      <c r="E7" s="1"/>
      <c r="F7" s="1"/>
      <c r="G7" s="1"/>
      <c r="H7" s="1"/>
      <c r="I7" s="5"/>
      <c r="J7" s="1"/>
    </row>
    <row r="8" spans="1:10" x14ac:dyDescent="0.25">
      <c r="A8" s="1" t="s">
        <v>4</v>
      </c>
      <c r="B8" s="2"/>
      <c r="C8" s="2"/>
      <c r="D8" s="2"/>
      <c r="E8" s="1" t="s">
        <v>5</v>
      </c>
      <c r="F8" s="2"/>
      <c r="G8" s="2"/>
      <c r="H8" s="2"/>
      <c r="I8" s="5"/>
      <c r="J8" s="1" t="s">
        <v>4</v>
      </c>
    </row>
    <row r="9" spans="1:10" x14ac:dyDescent="0.25">
      <c r="A9" s="1" t="s">
        <v>6</v>
      </c>
      <c r="B9" s="1"/>
      <c r="C9" s="1"/>
      <c r="D9" s="1"/>
      <c r="E9" s="6" t="s">
        <v>7</v>
      </c>
      <c r="F9" s="1"/>
      <c r="G9" s="7" t="s">
        <v>8</v>
      </c>
      <c r="H9" s="2"/>
      <c r="I9" s="8" t="s">
        <v>9</v>
      </c>
      <c r="J9" s="1" t="s">
        <v>6</v>
      </c>
    </row>
    <row r="10" spans="1:10" x14ac:dyDescent="0.25">
      <c r="B10" s="1"/>
      <c r="C10" s="1"/>
      <c r="D10" s="1"/>
      <c r="E10" s="1"/>
      <c r="F10" s="1"/>
      <c r="G10" s="1"/>
      <c r="H10" s="1"/>
      <c r="I10" s="5"/>
      <c r="J10" s="1"/>
    </row>
    <row r="11" spans="1:10" x14ac:dyDescent="0.25">
      <c r="A11" s="1">
        <v>1</v>
      </c>
      <c r="B11" s="9" t="s">
        <v>10</v>
      </c>
      <c r="I11" s="5"/>
      <c r="J11" s="1">
        <f>A11</f>
        <v>1</v>
      </c>
    </row>
    <row r="12" spans="1:10" x14ac:dyDescent="0.25">
      <c r="A12" s="1">
        <f>A11+1</f>
        <v>2</v>
      </c>
      <c r="B12" s="3" t="s">
        <v>11</v>
      </c>
      <c r="E12" s="1" t="s">
        <v>12</v>
      </c>
      <c r="G12" s="10">
        <v>8350000</v>
      </c>
      <c r="H12" s="2"/>
      <c r="I12" s="11"/>
      <c r="J12" s="1">
        <f>J11+1</f>
        <v>2</v>
      </c>
    </row>
    <row r="13" spans="1:10" x14ac:dyDescent="0.25">
      <c r="A13" s="1">
        <f t="shared" ref="A13:A52" si="0">A12+1</f>
        <v>3</v>
      </c>
      <c r="B13" s="3" t="s">
        <v>13</v>
      </c>
      <c r="E13" s="1" t="s">
        <v>14</v>
      </c>
      <c r="G13" s="12">
        <v>0</v>
      </c>
      <c r="H13" s="2"/>
      <c r="I13" s="11"/>
      <c r="J13" s="1">
        <f t="shared" ref="J13:J52" si="1">J12+1</f>
        <v>3</v>
      </c>
    </row>
    <row r="14" spans="1:10" x14ac:dyDescent="0.25">
      <c r="A14" s="1">
        <f t="shared" si="0"/>
        <v>4</v>
      </c>
      <c r="B14" s="3" t="s">
        <v>15</v>
      </c>
      <c r="E14" s="1" t="s">
        <v>16</v>
      </c>
      <c r="G14" s="12">
        <v>400000</v>
      </c>
      <c r="H14" s="2"/>
      <c r="I14" s="11"/>
      <c r="J14" s="1">
        <f t="shared" si="1"/>
        <v>4</v>
      </c>
    </row>
    <row r="15" spans="1:10" x14ac:dyDescent="0.25">
      <c r="A15" s="1">
        <f t="shared" si="0"/>
        <v>5</v>
      </c>
      <c r="B15" s="3" t="s">
        <v>17</v>
      </c>
      <c r="E15" s="1" t="s">
        <v>18</v>
      </c>
      <c r="G15" s="12">
        <v>0</v>
      </c>
      <c r="H15" s="2"/>
      <c r="I15" s="11"/>
      <c r="J15" s="1">
        <f t="shared" si="1"/>
        <v>5</v>
      </c>
    </row>
    <row r="16" spans="1:10" x14ac:dyDescent="0.25">
      <c r="A16" s="1">
        <f t="shared" si="0"/>
        <v>6</v>
      </c>
      <c r="B16" s="3" t="s">
        <v>19</v>
      </c>
      <c r="E16" s="1" t="s">
        <v>20</v>
      </c>
      <c r="G16" s="13">
        <v>-29212.842000000001</v>
      </c>
      <c r="H16" s="2"/>
      <c r="I16" s="11"/>
      <c r="J16" s="1">
        <f t="shared" si="1"/>
        <v>6</v>
      </c>
    </row>
    <row r="17" spans="1:11" x14ac:dyDescent="0.25">
      <c r="A17" s="1">
        <f t="shared" si="0"/>
        <v>7</v>
      </c>
      <c r="B17" s="3" t="s">
        <v>21</v>
      </c>
      <c r="G17" s="196">
        <f>SUM(G12:G16)</f>
        <v>8720787.1579999998</v>
      </c>
      <c r="H17" s="15"/>
      <c r="I17" s="5" t="s">
        <v>22</v>
      </c>
      <c r="J17" s="1">
        <f t="shared" si="1"/>
        <v>7</v>
      </c>
      <c r="K17" s="15"/>
    </row>
    <row r="18" spans="1:11" x14ac:dyDescent="0.25">
      <c r="A18" s="1">
        <f t="shared" si="0"/>
        <v>8</v>
      </c>
      <c r="I18" s="5"/>
      <c r="J18" s="1">
        <f t="shared" si="1"/>
        <v>8</v>
      </c>
    </row>
    <row r="19" spans="1:11" x14ac:dyDescent="0.25">
      <c r="A19" s="1">
        <f t="shared" si="0"/>
        <v>9</v>
      </c>
      <c r="B19" s="9" t="s">
        <v>23</v>
      </c>
      <c r="G19" s="16"/>
      <c r="H19" s="16"/>
      <c r="I19" s="5"/>
      <c r="J19" s="1">
        <f t="shared" si="1"/>
        <v>9</v>
      </c>
    </row>
    <row r="20" spans="1:11" x14ac:dyDescent="0.25">
      <c r="A20" s="1">
        <f t="shared" si="0"/>
        <v>10</v>
      </c>
      <c r="B20" s="3" t="s">
        <v>24</v>
      </c>
      <c r="E20" s="1" t="s">
        <v>25</v>
      </c>
      <c r="G20" s="10">
        <v>340601.527</v>
      </c>
      <c r="H20" s="2"/>
      <c r="I20" s="11"/>
      <c r="J20" s="1">
        <f t="shared" si="1"/>
        <v>10</v>
      </c>
    </row>
    <row r="21" spans="1:11" x14ac:dyDescent="0.25">
      <c r="A21" s="1">
        <f t="shared" si="0"/>
        <v>11</v>
      </c>
      <c r="B21" s="3" t="s">
        <v>26</v>
      </c>
      <c r="E21" s="1" t="s">
        <v>27</v>
      </c>
      <c r="G21" s="12">
        <v>6103.5349999999999</v>
      </c>
      <c r="H21" s="2"/>
      <c r="I21" s="11"/>
      <c r="J21" s="1">
        <f t="shared" si="1"/>
        <v>11</v>
      </c>
    </row>
    <row r="22" spans="1:11" x14ac:dyDescent="0.25">
      <c r="A22" s="1">
        <f t="shared" si="0"/>
        <v>12</v>
      </c>
      <c r="B22" s="3" t="s">
        <v>28</v>
      </c>
      <c r="E22" s="1" t="s">
        <v>29</v>
      </c>
      <c r="G22" s="12">
        <v>689.16499999999996</v>
      </c>
      <c r="H22" s="2"/>
      <c r="I22" s="11"/>
      <c r="J22" s="1">
        <f t="shared" si="1"/>
        <v>12</v>
      </c>
    </row>
    <row r="23" spans="1:11" x14ac:dyDescent="0.25">
      <c r="A23" s="1">
        <f t="shared" si="0"/>
        <v>13</v>
      </c>
      <c r="B23" s="3" t="s">
        <v>30</v>
      </c>
      <c r="E23" s="1" t="s">
        <v>31</v>
      </c>
      <c r="G23" s="12">
        <v>0</v>
      </c>
      <c r="H23" s="2"/>
      <c r="I23" s="11"/>
      <c r="J23" s="1">
        <f t="shared" si="1"/>
        <v>13</v>
      </c>
    </row>
    <row r="24" spans="1:11" x14ac:dyDescent="0.25">
      <c r="A24" s="1">
        <f t="shared" si="0"/>
        <v>14</v>
      </c>
      <c r="B24" s="3" t="s">
        <v>32</v>
      </c>
      <c r="E24" s="1" t="s">
        <v>33</v>
      </c>
      <c r="G24" s="13">
        <v>0</v>
      </c>
      <c r="H24" s="2"/>
      <c r="I24" s="11"/>
      <c r="J24" s="1">
        <f t="shared" si="1"/>
        <v>14</v>
      </c>
    </row>
    <row r="25" spans="1:11" x14ac:dyDescent="0.25">
      <c r="A25" s="1">
        <f t="shared" si="0"/>
        <v>15</v>
      </c>
      <c r="B25" s="3" t="s">
        <v>34</v>
      </c>
      <c r="G25" s="17">
        <f>SUM(G20:G24)</f>
        <v>347394.22699999996</v>
      </c>
      <c r="H25" s="18"/>
      <c r="I25" s="5" t="s">
        <v>35</v>
      </c>
      <c r="J25" s="1">
        <f t="shared" si="1"/>
        <v>15</v>
      </c>
    </row>
    <row r="26" spans="1:11" x14ac:dyDescent="0.25">
      <c r="A26" s="1">
        <f t="shared" si="0"/>
        <v>16</v>
      </c>
      <c r="I26" s="5"/>
      <c r="J26" s="1">
        <f t="shared" si="1"/>
        <v>16</v>
      </c>
    </row>
    <row r="27" spans="1:11" ht="16.5" thickBot="1" x14ac:dyDescent="0.3">
      <c r="A27" s="1">
        <f t="shared" si="0"/>
        <v>17</v>
      </c>
      <c r="B27" s="9" t="s">
        <v>36</v>
      </c>
      <c r="G27" s="19">
        <f>G25/G17</f>
        <v>3.9835191560812083E-2</v>
      </c>
      <c r="H27" s="20"/>
      <c r="I27" s="5" t="s">
        <v>37</v>
      </c>
      <c r="J27" s="1">
        <f t="shared" si="1"/>
        <v>17</v>
      </c>
    </row>
    <row r="28" spans="1:11" ht="16.5" thickTop="1" x14ac:dyDescent="0.25">
      <c r="A28" s="1">
        <f t="shared" si="0"/>
        <v>18</v>
      </c>
      <c r="I28" s="5"/>
      <c r="J28" s="1">
        <f t="shared" si="1"/>
        <v>18</v>
      </c>
    </row>
    <row r="29" spans="1:11" x14ac:dyDescent="0.25">
      <c r="A29" s="1">
        <f t="shared" si="0"/>
        <v>19</v>
      </c>
      <c r="B29" s="9" t="s">
        <v>38</v>
      </c>
      <c r="I29" s="5"/>
      <c r="J29" s="1">
        <f t="shared" si="1"/>
        <v>19</v>
      </c>
    </row>
    <row r="30" spans="1:11" x14ac:dyDescent="0.25">
      <c r="A30" s="1">
        <f t="shared" si="0"/>
        <v>20</v>
      </c>
      <c r="B30" s="3" t="s">
        <v>39</v>
      </c>
      <c r="E30" s="1" t="s">
        <v>40</v>
      </c>
      <c r="G30" s="10">
        <v>0</v>
      </c>
      <c r="H30" s="2"/>
      <c r="I30" s="11"/>
      <c r="J30" s="1">
        <f t="shared" si="1"/>
        <v>20</v>
      </c>
    </row>
    <row r="31" spans="1:11" x14ac:dyDescent="0.25">
      <c r="A31" s="1">
        <f t="shared" si="0"/>
        <v>21</v>
      </c>
      <c r="B31" s="3" t="s">
        <v>41</v>
      </c>
      <c r="E31" s="1" t="s">
        <v>42</v>
      </c>
      <c r="G31" s="197">
        <v>0</v>
      </c>
      <c r="H31" s="2"/>
      <c r="I31" s="11"/>
      <c r="J31" s="1">
        <f t="shared" si="1"/>
        <v>21</v>
      </c>
    </row>
    <row r="32" spans="1:11" ht="16.5" thickBot="1" x14ac:dyDescent="0.3">
      <c r="A32" s="1">
        <f t="shared" si="0"/>
        <v>22</v>
      </c>
      <c r="B32" s="3" t="s">
        <v>43</v>
      </c>
      <c r="G32" s="19">
        <f>IFERROR((G31/G30),0)</f>
        <v>0</v>
      </c>
      <c r="H32" s="20"/>
      <c r="I32" s="5" t="s">
        <v>44</v>
      </c>
      <c r="J32" s="1">
        <f t="shared" si="1"/>
        <v>22</v>
      </c>
    </row>
    <row r="33" spans="1:11" ht="16.5" thickTop="1" x14ac:dyDescent="0.25">
      <c r="A33" s="1">
        <f t="shared" si="0"/>
        <v>23</v>
      </c>
      <c r="I33" s="5"/>
      <c r="J33" s="1">
        <f t="shared" si="1"/>
        <v>23</v>
      </c>
    </row>
    <row r="34" spans="1:11" x14ac:dyDescent="0.25">
      <c r="A34" s="1">
        <f t="shared" si="0"/>
        <v>24</v>
      </c>
      <c r="B34" s="9" t="s">
        <v>45</v>
      </c>
      <c r="I34" s="5"/>
      <c r="J34" s="1">
        <f t="shared" si="1"/>
        <v>24</v>
      </c>
    </row>
    <row r="35" spans="1:11" x14ac:dyDescent="0.25">
      <c r="A35" s="1">
        <f t="shared" si="0"/>
        <v>25</v>
      </c>
      <c r="B35" s="3" t="s">
        <v>46</v>
      </c>
      <c r="E35" s="1" t="s">
        <v>47</v>
      </c>
      <c r="G35" s="10">
        <v>9901206.2530000005</v>
      </c>
      <c r="H35" s="2"/>
      <c r="I35" s="11"/>
      <c r="J35" s="1">
        <f t="shared" si="1"/>
        <v>25</v>
      </c>
      <c r="K35" s="15"/>
    </row>
    <row r="36" spans="1:11" x14ac:dyDescent="0.25">
      <c r="A36" s="1">
        <f t="shared" si="0"/>
        <v>26</v>
      </c>
      <c r="B36" s="3" t="s">
        <v>48</v>
      </c>
      <c r="E36" s="1" t="s">
        <v>40</v>
      </c>
      <c r="G36" s="22">
        <f>-G30</f>
        <v>0</v>
      </c>
      <c r="H36" s="22"/>
      <c r="I36" s="5" t="s">
        <v>49</v>
      </c>
      <c r="J36" s="1">
        <f t="shared" si="1"/>
        <v>26</v>
      </c>
    </row>
    <row r="37" spans="1:11" x14ac:dyDescent="0.25">
      <c r="A37" s="1">
        <f t="shared" si="0"/>
        <v>27</v>
      </c>
      <c r="B37" s="3" t="s">
        <v>50</v>
      </c>
      <c r="E37" s="1" t="s">
        <v>51</v>
      </c>
      <c r="G37" s="12">
        <v>0</v>
      </c>
      <c r="H37" s="2"/>
      <c r="I37" s="11"/>
      <c r="J37" s="1">
        <f t="shared" si="1"/>
        <v>27</v>
      </c>
    </row>
    <row r="38" spans="1:11" x14ac:dyDescent="0.25">
      <c r="A38" s="1">
        <f t="shared" si="0"/>
        <v>28</v>
      </c>
      <c r="B38" s="3" t="s">
        <v>52</v>
      </c>
      <c r="E38" s="1" t="s">
        <v>53</v>
      </c>
      <c r="G38" s="12">
        <v>8347.9140000000007</v>
      </c>
      <c r="H38" s="2"/>
      <c r="I38" s="11"/>
      <c r="J38" s="1">
        <f t="shared" si="1"/>
        <v>28</v>
      </c>
    </row>
    <row r="39" spans="1:11" ht="16.5" thickBot="1" x14ac:dyDescent="0.3">
      <c r="A39" s="1">
        <f t="shared" si="0"/>
        <v>29</v>
      </c>
      <c r="B39" s="3" t="s">
        <v>54</v>
      </c>
      <c r="G39" s="24">
        <f>SUM(G35:G38)</f>
        <v>9909554.1670000013</v>
      </c>
      <c r="H39" s="15"/>
      <c r="I39" s="5" t="s">
        <v>143</v>
      </c>
      <c r="J39" s="1">
        <f t="shared" si="1"/>
        <v>29</v>
      </c>
      <c r="K39" s="15"/>
    </row>
    <row r="40" spans="1:11" ht="17.25" thickTop="1" thickBot="1" x14ac:dyDescent="0.3">
      <c r="A40" s="25">
        <f t="shared" si="0"/>
        <v>30</v>
      </c>
      <c r="B40" s="26"/>
      <c r="C40" s="26"/>
      <c r="D40" s="26"/>
      <c r="E40" s="26"/>
      <c r="F40" s="26"/>
      <c r="G40" s="26"/>
      <c r="H40" s="26"/>
      <c r="I40" s="27"/>
      <c r="J40" s="25">
        <f t="shared" si="1"/>
        <v>30</v>
      </c>
      <c r="K40" s="15"/>
    </row>
    <row r="41" spans="1:11" x14ac:dyDescent="0.25">
      <c r="A41" s="1">
        <f>A40+1</f>
        <v>31</v>
      </c>
      <c r="I41" s="5"/>
      <c r="J41" s="1">
        <f>J40+1</f>
        <v>31</v>
      </c>
    </row>
    <row r="42" spans="1:11" ht="16.5" thickBot="1" x14ac:dyDescent="0.3">
      <c r="A42" s="1">
        <f>A41+1</f>
        <v>32</v>
      </c>
      <c r="B42" s="9" t="s">
        <v>243</v>
      </c>
      <c r="G42" s="28">
        <v>0.10100000000000001</v>
      </c>
      <c r="H42" s="2"/>
      <c r="I42" s="1" t="s">
        <v>144</v>
      </c>
      <c r="J42" s="1">
        <f>J41+1</f>
        <v>32</v>
      </c>
    </row>
    <row r="43" spans="1:11" ht="16.5" thickTop="1" x14ac:dyDescent="0.25">
      <c r="A43" s="1">
        <f t="shared" si="0"/>
        <v>33</v>
      </c>
      <c r="C43" s="30" t="s">
        <v>56</v>
      </c>
      <c r="D43" s="30" t="s">
        <v>57</v>
      </c>
      <c r="E43" s="30" t="s">
        <v>58</v>
      </c>
      <c r="F43" s="30"/>
      <c r="G43" s="30" t="s">
        <v>59</v>
      </c>
      <c r="H43" s="30"/>
      <c r="I43" s="5"/>
      <c r="J43" s="1">
        <f t="shared" si="1"/>
        <v>33</v>
      </c>
    </row>
    <row r="44" spans="1:11" x14ac:dyDescent="0.25">
      <c r="A44" s="1">
        <f t="shared" si="0"/>
        <v>34</v>
      </c>
      <c r="D44" s="1" t="s">
        <v>60</v>
      </c>
      <c r="E44" s="1" t="s">
        <v>61</v>
      </c>
      <c r="F44" s="1"/>
      <c r="G44" s="1" t="s">
        <v>62</v>
      </c>
      <c r="H44" s="1"/>
      <c r="I44" s="5"/>
      <c r="J44" s="1">
        <f t="shared" si="1"/>
        <v>34</v>
      </c>
    </row>
    <row r="45" spans="1:11" ht="18.75" x14ac:dyDescent="0.25">
      <c r="A45" s="1">
        <f t="shared" si="0"/>
        <v>35</v>
      </c>
      <c r="B45" s="9" t="s">
        <v>63</v>
      </c>
      <c r="C45" s="6" t="s">
        <v>64</v>
      </c>
      <c r="D45" s="6" t="s">
        <v>65</v>
      </c>
      <c r="E45" s="6" t="s">
        <v>66</v>
      </c>
      <c r="F45" s="6"/>
      <c r="G45" s="6" t="s">
        <v>67</v>
      </c>
      <c r="H45" s="1"/>
      <c r="I45" s="5"/>
      <c r="J45" s="1">
        <f t="shared" si="1"/>
        <v>35</v>
      </c>
    </row>
    <row r="46" spans="1:11" x14ac:dyDescent="0.25">
      <c r="A46" s="1">
        <f t="shared" si="0"/>
        <v>36</v>
      </c>
      <c r="I46" s="5"/>
      <c r="J46" s="1">
        <f t="shared" si="1"/>
        <v>36</v>
      </c>
    </row>
    <row r="47" spans="1:11" x14ac:dyDescent="0.25">
      <c r="A47" s="1">
        <f t="shared" si="0"/>
        <v>37</v>
      </c>
      <c r="B47" s="3" t="s">
        <v>68</v>
      </c>
      <c r="C47" s="15">
        <f>G17</f>
        <v>8720787.1579999998</v>
      </c>
      <c r="D47" s="20">
        <f>C47/C$50</f>
        <v>0.46809594123203746</v>
      </c>
      <c r="E47" s="20">
        <f>G27</f>
        <v>3.9835191560812083E-2</v>
      </c>
      <c r="G47" s="20">
        <f>D47*E47</f>
        <v>1.8646691487816846E-2</v>
      </c>
      <c r="H47" s="20"/>
      <c r="I47" s="5" t="s">
        <v>69</v>
      </c>
      <c r="J47" s="1">
        <f t="shared" si="1"/>
        <v>37</v>
      </c>
    </row>
    <row r="48" spans="1:11" x14ac:dyDescent="0.25">
      <c r="A48" s="1">
        <f t="shared" si="0"/>
        <v>38</v>
      </c>
      <c r="B48" s="3" t="s">
        <v>70</v>
      </c>
      <c r="C48" s="16">
        <f>G30</f>
        <v>0</v>
      </c>
      <c r="D48" s="20">
        <f>C48/C$50</f>
        <v>0</v>
      </c>
      <c r="E48" s="20">
        <f>G32</f>
        <v>0</v>
      </c>
      <c r="G48" s="20">
        <f>D48*E48</f>
        <v>0</v>
      </c>
      <c r="H48" s="20"/>
      <c r="I48" s="5" t="s">
        <v>71</v>
      </c>
      <c r="J48" s="1">
        <f t="shared" si="1"/>
        <v>38</v>
      </c>
    </row>
    <row r="49" spans="1:34" x14ac:dyDescent="0.25">
      <c r="A49" s="1">
        <f t="shared" si="0"/>
        <v>39</v>
      </c>
      <c r="B49" s="3" t="s">
        <v>72</v>
      </c>
      <c r="C49" s="16">
        <f>G39</f>
        <v>9909554.1670000013</v>
      </c>
      <c r="D49" s="32">
        <f>C49/C$50</f>
        <v>0.53190405876796243</v>
      </c>
      <c r="E49" s="50">
        <f>G42</f>
        <v>0.10100000000000001</v>
      </c>
      <c r="G49" s="32">
        <f>D49*E49</f>
        <v>5.3722309935564205E-2</v>
      </c>
      <c r="H49" s="20"/>
      <c r="I49" s="5" t="s">
        <v>145</v>
      </c>
      <c r="J49" s="1">
        <f t="shared" si="1"/>
        <v>39</v>
      </c>
    </row>
    <row r="50" spans="1:34" ht="16.5" thickBot="1" x14ac:dyDescent="0.3">
      <c r="A50" s="1">
        <f t="shared" si="0"/>
        <v>40</v>
      </c>
      <c r="B50" s="3" t="s">
        <v>73</v>
      </c>
      <c r="C50" s="24">
        <f>SUM(C47:C49)</f>
        <v>18630341.325000003</v>
      </c>
      <c r="D50" s="19">
        <f>SUM(D47:D49)</f>
        <v>0.99999999999999989</v>
      </c>
      <c r="G50" s="19">
        <f>SUM(G47:G49)</f>
        <v>7.2369001423381055E-2</v>
      </c>
      <c r="H50" s="20"/>
      <c r="I50" s="5" t="s">
        <v>147</v>
      </c>
      <c r="J50" s="1">
        <f t="shared" si="1"/>
        <v>40</v>
      </c>
    </row>
    <row r="51" spans="1:34" ht="16.5" thickTop="1" x14ac:dyDescent="0.25">
      <c r="A51" s="1">
        <f t="shared" si="0"/>
        <v>41</v>
      </c>
      <c r="I51" s="5"/>
      <c r="J51" s="1">
        <f t="shared" si="1"/>
        <v>41</v>
      </c>
    </row>
    <row r="52" spans="1:34" ht="16.5" thickBot="1" x14ac:dyDescent="0.3">
      <c r="A52" s="1">
        <f t="shared" si="0"/>
        <v>42</v>
      </c>
      <c r="B52" s="9" t="s">
        <v>148</v>
      </c>
      <c r="G52" s="19">
        <f>G48+G49</f>
        <v>5.3722309935564205E-2</v>
      </c>
      <c r="H52" s="20"/>
      <c r="I52" s="5" t="s">
        <v>149</v>
      </c>
      <c r="J52" s="1">
        <f t="shared" si="1"/>
        <v>42</v>
      </c>
    </row>
    <row r="53" spans="1:34" ht="17.25" thickTop="1" thickBot="1" x14ac:dyDescent="0.3">
      <c r="A53" s="25">
        <f>A52+1</f>
        <v>43</v>
      </c>
      <c r="B53" s="26"/>
      <c r="C53" s="26"/>
      <c r="D53" s="26"/>
      <c r="E53" s="26"/>
      <c r="F53" s="26"/>
      <c r="G53" s="26"/>
      <c r="H53" s="26"/>
      <c r="I53" s="27"/>
      <c r="J53" s="25">
        <f>J52+1</f>
        <v>43</v>
      </c>
    </row>
    <row r="54" spans="1:34" x14ac:dyDescent="0.25">
      <c r="A54" s="1">
        <f t="shared" ref="A54:A103" si="2">A53+1</f>
        <v>44</v>
      </c>
      <c r="I54" s="5"/>
      <c r="J54" s="1">
        <f t="shared" ref="J54:J103" si="3">J53+1</f>
        <v>44</v>
      </c>
    </row>
    <row r="55" spans="1:34" ht="16.5" thickBot="1" x14ac:dyDescent="0.3">
      <c r="A55" s="1">
        <f>A54+1</f>
        <v>45</v>
      </c>
      <c r="B55" s="9" t="s">
        <v>74</v>
      </c>
      <c r="G55" s="310">
        <f>0.5%*0</f>
        <v>0</v>
      </c>
      <c r="H55" s="311" t="s">
        <v>244</v>
      </c>
      <c r="I55" s="1" t="s">
        <v>245</v>
      </c>
      <c r="J55" s="1">
        <f>J54+1</f>
        <v>45</v>
      </c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2"/>
      <c r="AH55" s="312"/>
    </row>
    <row r="56" spans="1:34" ht="16.5" thickTop="1" x14ac:dyDescent="0.25">
      <c r="A56" s="1">
        <f t="shared" si="2"/>
        <v>46</v>
      </c>
      <c r="C56" s="30" t="s">
        <v>56</v>
      </c>
      <c r="D56" s="30" t="s">
        <v>57</v>
      </c>
      <c r="E56" s="30" t="s">
        <v>58</v>
      </c>
      <c r="F56" s="30"/>
      <c r="G56" s="30" t="s">
        <v>59</v>
      </c>
      <c r="I56" s="5"/>
      <c r="J56" s="1">
        <f t="shared" si="3"/>
        <v>46</v>
      </c>
    </row>
    <row r="57" spans="1:34" x14ac:dyDescent="0.25">
      <c r="A57" s="1">
        <f t="shared" si="2"/>
        <v>47</v>
      </c>
      <c r="D57" s="1" t="s">
        <v>60</v>
      </c>
      <c r="E57" s="1" t="s">
        <v>61</v>
      </c>
      <c r="F57" s="1"/>
      <c r="G57" s="1" t="s">
        <v>62</v>
      </c>
      <c r="I57" s="5"/>
      <c r="J57" s="1">
        <f t="shared" si="3"/>
        <v>47</v>
      </c>
    </row>
    <row r="58" spans="1:34" ht="18.75" x14ac:dyDescent="0.25">
      <c r="A58" s="1">
        <f t="shared" si="2"/>
        <v>48</v>
      </c>
      <c r="B58" s="9" t="s">
        <v>63</v>
      </c>
      <c r="C58" s="6" t="s">
        <v>64</v>
      </c>
      <c r="D58" s="6" t="s">
        <v>65</v>
      </c>
      <c r="E58" s="6" t="s">
        <v>66</v>
      </c>
      <c r="F58" s="6"/>
      <c r="G58" s="6" t="s">
        <v>67</v>
      </c>
      <c r="I58" s="5"/>
      <c r="J58" s="1">
        <f t="shared" si="3"/>
        <v>48</v>
      </c>
    </row>
    <row r="59" spans="1:34" x14ac:dyDescent="0.25">
      <c r="A59" s="1">
        <f t="shared" si="2"/>
        <v>49</v>
      </c>
      <c r="I59" s="5"/>
      <c r="J59" s="1">
        <f t="shared" si="3"/>
        <v>49</v>
      </c>
    </row>
    <row r="60" spans="1:34" x14ac:dyDescent="0.25">
      <c r="A60" s="1">
        <f t="shared" si="2"/>
        <v>50</v>
      </c>
      <c r="B60" s="3" t="s">
        <v>68</v>
      </c>
      <c r="C60" s="15">
        <f>G17</f>
        <v>8720787.1579999998</v>
      </c>
      <c r="D60" s="20">
        <f>C60/C$63</f>
        <v>0.46809594123203746</v>
      </c>
      <c r="E60" s="35">
        <v>0</v>
      </c>
      <c r="G60" s="20">
        <f>D60*E60</f>
        <v>0</v>
      </c>
      <c r="I60" s="5" t="s">
        <v>75</v>
      </c>
      <c r="J60" s="1">
        <f t="shared" si="3"/>
        <v>50</v>
      </c>
    </row>
    <row r="61" spans="1:34" x14ac:dyDescent="0.25">
      <c r="A61" s="1">
        <f t="shared" si="2"/>
        <v>51</v>
      </c>
      <c r="B61" s="3" t="s">
        <v>70</v>
      </c>
      <c r="C61" s="16">
        <f>G30</f>
        <v>0</v>
      </c>
      <c r="D61" s="20">
        <f>C61/C$63</f>
        <v>0</v>
      </c>
      <c r="E61" s="35">
        <v>0</v>
      </c>
      <c r="G61" s="20">
        <f>D61*E61</f>
        <v>0</v>
      </c>
      <c r="I61" s="5" t="s">
        <v>75</v>
      </c>
      <c r="J61" s="1">
        <f t="shared" si="3"/>
        <v>51</v>
      </c>
    </row>
    <row r="62" spans="1:34" x14ac:dyDescent="0.25">
      <c r="A62" s="1">
        <f t="shared" si="2"/>
        <v>52</v>
      </c>
      <c r="B62" s="3" t="s">
        <v>72</v>
      </c>
      <c r="C62" s="16">
        <f>G39</f>
        <v>9909554.1670000013</v>
      </c>
      <c r="D62" s="32">
        <f>C62/C$63</f>
        <v>0.53190405876796243</v>
      </c>
      <c r="E62" s="313">
        <f>G55</f>
        <v>0</v>
      </c>
      <c r="F62" s="311" t="s">
        <v>244</v>
      </c>
      <c r="G62" s="314">
        <f>D62*E62</f>
        <v>0</v>
      </c>
      <c r="H62" s="311" t="s">
        <v>244</v>
      </c>
      <c r="I62" s="5" t="s">
        <v>151</v>
      </c>
      <c r="J62" s="1">
        <f t="shared" si="3"/>
        <v>52</v>
      </c>
    </row>
    <row r="63" spans="1:34" ht="16.5" thickBot="1" x14ac:dyDescent="0.3">
      <c r="A63" s="1">
        <f t="shared" si="2"/>
        <v>53</v>
      </c>
      <c r="B63" s="3" t="s">
        <v>73</v>
      </c>
      <c r="C63" s="24">
        <f>SUM(C60:C62)</f>
        <v>18630341.325000003</v>
      </c>
      <c r="D63" s="19">
        <f>SUM(D60:D62)</f>
        <v>0.99999999999999989</v>
      </c>
      <c r="G63" s="315">
        <f>SUM(G60:G62)</f>
        <v>0</v>
      </c>
      <c r="H63" s="311" t="s">
        <v>244</v>
      </c>
      <c r="I63" s="5" t="s">
        <v>152</v>
      </c>
      <c r="J63" s="1">
        <f t="shared" si="3"/>
        <v>53</v>
      </c>
    </row>
    <row r="64" spans="1:34" ht="16.5" thickTop="1" x14ac:dyDescent="0.25">
      <c r="A64" s="1">
        <f t="shared" si="2"/>
        <v>54</v>
      </c>
      <c r="I64" s="5"/>
      <c r="J64" s="1">
        <f t="shared" si="3"/>
        <v>54</v>
      </c>
    </row>
    <row r="65" spans="1:10" ht="16.5" thickBot="1" x14ac:dyDescent="0.3">
      <c r="A65" s="1">
        <f t="shared" si="2"/>
        <v>55</v>
      </c>
      <c r="B65" s="9" t="s">
        <v>76</v>
      </c>
      <c r="G65" s="315">
        <f>G62</f>
        <v>0</v>
      </c>
      <c r="H65" s="311" t="s">
        <v>244</v>
      </c>
      <c r="I65" s="5" t="s">
        <v>154</v>
      </c>
      <c r="J65" s="1">
        <f t="shared" si="3"/>
        <v>55</v>
      </c>
    </row>
    <row r="66" spans="1:10" ht="16.5" thickTop="1" x14ac:dyDescent="0.25">
      <c r="B66" s="9"/>
      <c r="G66" s="20"/>
      <c r="H66" s="311"/>
      <c r="I66" s="5"/>
      <c r="J66" s="1"/>
    </row>
    <row r="67" spans="1:10" x14ac:dyDescent="0.25">
      <c r="A67" s="199" t="s">
        <v>244</v>
      </c>
      <c r="B67" s="202" t="s">
        <v>457</v>
      </c>
      <c r="G67" s="20"/>
      <c r="I67" s="5"/>
      <c r="J67" s="1"/>
    </row>
    <row r="68" spans="1:10" ht="18.75" x14ac:dyDescent="0.25">
      <c r="A68" s="37">
        <v>1</v>
      </c>
      <c r="B68" s="3" t="s">
        <v>77</v>
      </c>
      <c r="G68" s="20"/>
      <c r="I68" s="5"/>
      <c r="J68" s="1"/>
    </row>
    <row r="69" spans="1:10" x14ac:dyDescent="0.25">
      <c r="B69" s="9"/>
      <c r="G69" s="20"/>
      <c r="I69" s="5"/>
      <c r="J69" s="1"/>
    </row>
    <row r="70" spans="1:10" x14ac:dyDescent="0.25">
      <c r="B70" s="9"/>
      <c r="G70" s="20"/>
      <c r="I70" s="5"/>
      <c r="J70" s="1"/>
    </row>
    <row r="71" spans="1:10" x14ac:dyDescent="0.25">
      <c r="B71" s="326" t="s">
        <v>0</v>
      </c>
      <c r="C71" s="326"/>
      <c r="D71" s="326"/>
      <c r="E71" s="326"/>
      <c r="F71" s="326"/>
      <c r="G71" s="326"/>
      <c r="H71" s="326"/>
      <c r="I71" s="326"/>
      <c r="J71" s="1"/>
    </row>
    <row r="72" spans="1:10" x14ac:dyDescent="0.25">
      <c r="B72" s="326" t="s">
        <v>1</v>
      </c>
      <c r="C72" s="326"/>
      <c r="D72" s="326"/>
      <c r="E72" s="326"/>
      <c r="F72" s="326"/>
      <c r="G72" s="326"/>
      <c r="H72" s="326"/>
      <c r="I72" s="326"/>
      <c r="J72" s="1"/>
    </row>
    <row r="73" spans="1:10" x14ac:dyDescent="0.25">
      <c r="B73" s="326" t="s">
        <v>2</v>
      </c>
      <c r="C73" s="326"/>
      <c r="D73" s="326"/>
      <c r="E73" s="326"/>
      <c r="F73" s="326"/>
      <c r="G73" s="326"/>
      <c r="H73" s="326"/>
      <c r="I73" s="326"/>
      <c r="J73" s="1"/>
    </row>
    <row r="74" spans="1:10" x14ac:dyDescent="0.25">
      <c r="B74" s="322" t="str">
        <f>B5</f>
        <v>Base Period &amp; True-Up Period 12 - Months Ending December 31, 2023</v>
      </c>
      <c r="C74" s="322"/>
      <c r="D74" s="322"/>
      <c r="E74" s="322"/>
      <c r="F74" s="322"/>
      <c r="G74" s="322"/>
      <c r="H74" s="322"/>
      <c r="I74" s="322"/>
      <c r="J74" s="1"/>
    </row>
    <row r="75" spans="1:10" x14ac:dyDescent="0.25">
      <c r="B75" s="324" t="s">
        <v>3</v>
      </c>
      <c r="C75" s="325"/>
      <c r="D75" s="325"/>
      <c r="E75" s="325"/>
      <c r="F75" s="325"/>
      <c r="G75" s="325"/>
      <c r="H75" s="325"/>
      <c r="I75" s="325"/>
      <c r="J75" s="1"/>
    </row>
    <row r="76" spans="1:10" x14ac:dyDescent="0.25">
      <c r="B76" s="1"/>
      <c r="C76" s="1"/>
      <c r="D76" s="1"/>
      <c r="E76" s="1"/>
      <c r="F76" s="1"/>
      <c r="G76" s="1"/>
      <c r="H76" s="1"/>
      <c r="I76" s="5"/>
      <c r="J76" s="1"/>
    </row>
    <row r="77" spans="1:10" x14ac:dyDescent="0.25">
      <c r="A77" s="1" t="s">
        <v>4</v>
      </c>
      <c r="B77" s="2"/>
      <c r="C77" s="2"/>
      <c r="D77" s="2"/>
      <c r="E77" s="1" t="s">
        <v>5</v>
      </c>
      <c r="F77" s="2"/>
      <c r="G77" s="2"/>
      <c r="H77" s="2"/>
      <c r="I77" s="5"/>
      <c r="J77" s="1" t="s">
        <v>4</v>
      </c>
    </row>
    <row r="78" spans="1:10" x14ac:dyDescent="0.25">
      <c r="A78" s="1" t="s">
        <v>6</v>
      </c>
      <c r="B78" s="1"/>
      <c r="C78" s="1"/>
      <c r="D78" s="1"/>
      <c r="E78" s="6" t="s">
        <v>7</v>
      </c>
      <c r="F78" s="1"/>
      <c r="G78" s="7" t="s">
        <v>8</v>
      </c>
      <c r="H78" s="2"/>
      <c r="I78" s="8" t="s">
        <v>9</v>
      </c>
      <c r="J78" s="1" t="s">
        <v>6</v>
      </c>
    </row>
    <row r="79" spans="1:10" x14ac:dyDescent="0.25">
      <c r="I79" s="5"/>
      <c r="J79" s="1"/>
    </row>
    <row r="80" spans="1:10" ht="19.5" thickBot="1" x14ac:dyDescent="0.3">
      <c r="A80" s="1">
        <v>1</v>
      </c>
      <c r="B80" s="9" t="s">
        <v>78</v>
      </c>
      <c r="G80" s="28">
        <v>0</v>
      </c>
      <c r="H80" s="2"/>
      <c r="I80" s="38"/>
      <c r="J80" s="1">
        <f>A80</f>
        <v>1</v>
      </c>
    </row>
    <row r="81" spans="1:10" ht="16.5" thickTop="1" x14ac:dyDescent="0.25">
      <c r="A81" s="1">
        <f t="shared" si="2"/>
        <v>2</v>
      </c>
      <c r="C81" s="30" t="s">
        <v>56</v>
      </c>
      <c r="D81" s="30" t="s">
        <v>57</v>
      </c>
      <c r="E81" s="30" t="s">
        <v>58</v>
      </c>
      <c r="F81" s="30"/>
      <c r="G81" s="30" t="s">
        <v>59</v>
      </c>
      <c r="H81" s="30"/>
      <c r="I81" s="5"/>
      <c r="J81" s="1">
        <f t="shared" si="3"/>
        <v>2</v>
      </c>
    </row>
    <row r="82" spans="1:10" x14ac:dyDescent="0.25">
      <c r="A82" s="1">
        <f t="shared" si="2"/>
        <v>3</v>
      </c>
      <c r="D82" s="1" t="s">
        <v>60</v>
      </c>
      <c r="E82" s="1" t="s">
        <v>61</v>
      </c>
      <c r="F82" s="1"/>
      <c r="G82" s="1" t="s">
        <v>62</v>
      </c>
      <c r="H82" s="1"/>
      <c r="I82" s="5"/>
      <c r="J82" s="1">
        <f t="shared" si="3"/>
        <v>3</v>
      </c>
    </row>
    <row r="83" spans="1:10" ht="18.75" x14ac:dyDescent="0.25">
      <c r="A83" s="1">
        <f t="shared" si="2"/>
        <v>4</v>
      </c>
      <c r="B83" s="9" t="s">
        <v>79</v>
      </c>
      <c r="C83" s="6" t="s">
        <v>80</v>
      </c>
      <c r="D83" s="6" t="s">
        <v>65</v>
      </c>
      <c r="E83" s="6" t="s">
        <v>66</v>
      </c>
      <c r="F83" s="6"/>
      <c r="G83" s="6" t="s">
        <v>67</v>
      </c>
      <c r="H83" s="1"/>
      <c r="I83" s="5"/>
      <c r="J83" s="1">
        <f t="shared" si="3"/>
        <v>4</v>
      </c>
    </row>
    <row r="84" spans="1:10" x14ac:dyDescent="0.25">
      <c r="A84" s="1">
        <f t="shared" si="2"/>
        <v>5</v>
      </c>
      <c r="I84" s="5"/>
      <c r="J84" s="1">
        <f t="shared" si="3"/>
        <v>5</v>
      </c>
    </row>
    <row r="85" spans="1:10" x14ac:dyDescent="0.25">
      <c r="A85" s="1">
        <f t="shared" si="2"/>
        <v>6</v>
      </c>
      <c r="B85" s="3" t="s">
        <v>68</v>
      </c>
      <c r="C85" s="15">
        <f>G17</f>
        <v>8720787.1579999998</v>
      </c>
      <c r="D85" s="20">
        <f>C85/C$88</f>
        <v>0.46809594123203746</v>
      </c>
      <c r="E85" s="20">
        <f>G27</f>
        <v>3.9835191560812083E-2</v>
      </c>
      <c r="G85" s="20">
        <f>D85*E85</f>
        <v>1.8646691487816846E-2</v>
      </c>
      <c r="H85" s="20"/>
      <c r="I85" s="5" t="s">
        <v>81</v>
      </c>
      <c r="J85" s="1">
        <f t="shared" si="3"/>
        <v>6</v>
      </c>
    </row>
    <row r="86" spans="1:10" x14ac:dyDescent="0.25">
      <c r="A86" s="1">
        <f t="shared" si="2"/>
        <v>7</v>
      </c>
      <c r="B86" s="3" t="s">
        <v>70</v>
      </c>
      <c r="C86" s="16">
        <f>G30</f>
        <v>0</v>
      </c>
      <c r="D86" s="20">
        <f>C86/C$88</f>
        <v>0</v>
      </c>
      <c r="E86" s="20">
        <f>G32</f>
        <v>0</v>
      </c>
      <c r="G86" s="20">
        <f>D86*E86</f>
        <v>0</v>
      </c>
      <c r="H86" s="20"/>
      <c r="I86" s="5" t="s">
        <v>82</v>
      </c>
      <c r="J86" s="1">
        <f t="shared" si="3"/>
        <v>7</v>
      </c>
    </row>
    <row r="87" spans="1:10" x14ac:dyDescent="0.25">
      <c r="A87" s="1">
        <f t="shared" si="2"/>
        <v>8</v>
      </c>
      <c r="B87" s="3" t="s">
        <v>72</v>
      </c>
      <c r="C87" s="16">
        <f>G39</f>
        <v>9909554.1670000013</v>
      </c>
      <c r="D87" s="32">
        <f>C87/C$88</f>
        <v>0.53190405876796243</v>
      </c>
      <c r="E87" s="50">
        <f>G80</f>
        <v>0</v>
      </c>
      <c r="G87" s="32">
        <f>D87*E87</f>
        <v>0</v>
      </c>
      <c r="H87" s="20"/>
      <c r="I87" s="5" t="s">
        <v>83</v>
      </c>
      <c r="J87" s="1">
        <f t="shared" si="3"/>
        <v>8</v>
      </c>
    </row>
    <row r="88" spans="1:10" ht="16.5" thickBot="1" x14ac:dyDescent="0.3">
      <c r="A88" s="1">
        <f t="shared" si="2"/>
        <v>9</v>
      </c>
      <c r="B88" s="3" t="s">
        <v>73</v>
      </c>
      <c r="C88" s="24">
        <f>SUM(C85:C87)</f>
        <v>18630341.325000003</v>
      </c>
      <c r="D88" s="19">
        <f>SUM(D85:D87)</f>
        <v>0.99999999999999989</v>
      </c>
      <c r="G88" s="19">
        <f>SUM(G85:G87)</f>
        <v>1.8646691487816846E-2</v>
      </c>
      <c r="H88" s="20"/>
      <c r="I88" s="5" t="s">
        <v>84</v>
      </c>
      <c r="J88" s="1">
        <f t="shared" si="3"/>
        <v>9</v>
      </c>
    </row>
    <row r="89" spans="1:10" ht="16.5" thickTop="1" x14ac:dyDescent="0.25">
      <c r="A89" s="1">
        <f t="shared" si="2"/>
        <v>10</v>
      </c>
      <c r="I89" s="5"/>
      <c r="J89" s="1">
        <f t="shared" si="3"/>
        <v>10</v>
      </c>
    </row>
    <row r="90" spans="1:10" ht="16.5" thickBot="1" x14ac:dyDescent="0.3">
      <c r="A90" s="1">
        <f t="shared" si="2"/>
        <v>11</v>
      </c>
      <c r="B90" s="9" t="s">
        <v>153</v>
      </c>
      <c r="G90" s="19">
        <f>G86+G87</f>
        <v>0</v>
      </c>
      <c r="H90" s="20"/>
      <c r="I90" s="5" t="s">
        <v>85</v>
      </c>
      <c r="J90" s="1">
        <f t="shared" si="3"/>
        <v>11</v>
      </c>
    </row>
    <row r="91" spans="1:10" ht="17.25" thickTop="1" thickBot="1" x14ac:dyDescent="0.3">
      <c r="A91" s="25">
        <f t="shared" si="2"/>
        <v>12</v>
      </c>
      <c r="B91" s="39"/>
      <c r="C91" s="26"/>
      <c r="D91" s="26"/>
      <c r="E91" s="26"/>
      <c r="F91" s="26"/>
      <c r="G91" s="34"/>
      <c r="H91" s="34"/>
      <c r="I91" s="27"/>
      <c r="J91" s="25">
        <f t="shared" si="3"/>
        <v>12</v>
      </c>
    </row>
    <row r="92" spans="1:10" x14ac:dyDescent="0.25">
      <c r="A92" s="1">
        <f t="shared" si="2"/>
        <v>13</v>
      </c>
      <c r="I92" s="5"/>
      <c r="J92" s="1">
        <f t="shared" si="3"/>
        <v>13</v>
      </c>
    </row>
    <row r="93" spans="1:10" ht="16.5" thickBot="1" x14ac:dyDescent="0.3">
      <c r="A93" s="1">
        <f t="shared" si="2"/>
        <v>14</v>
      </c>
      <c r="B93" s="9" t="s">
        <v>74</v>
      </c>
      <c r="G93" s="28">
        <v>0</v>
      </c>
      <c r="I93" s="5" t="s">
        <v>155</v>
      </c>
      <c r="J93" s="1">
        <f t="shared" si="3"/>
        <v>14</v>
      </c>
    </row>
    <row r="94" spans="1:10" ht="16.5" thickTop="1" x14ac:dyDescent="0.25">
      <c r="A94" s="1">
        <f t="shared" si="2"/>
        <v>15</v>
      </c>
      <c r="C94" s="30" t="s">
        <v>56</v>
      </c>
      <c r="D94" s="30" t="s">
        <v>57</v>
      </c>
      <c r="E94" s="30" t="s">
        <v>58</v>
      </c>
      <c r="F94" s="30"/>
      <c r="G94" s="30" t="s">
        <v>59</v>
      </c>
      <c r="I94" s="5"/>
      <c r="J94" s="1">
        <f t="shared" si="3"/>
        <v>15</v>
      </c>
    </row>
    <row r="95" spans="1:10" x14ac:dyDescent="0.25">
      <c r="A95" s="1">
        <f t="shared" si="2"/>
        <v>16</v>
      </c>
      <c r="D95" s="1" t="s">
        <v>60</v>
      </c>
      <c r="E95" s="1" t="s">
        <v>61</v>
      </c>
      <c r="F95" s="1"/>
      <c r="G95" s="1" t="s">
        <v>62</v>
      </c>
      <c r="I95" s="5"/>
      <c r="J95" s="1">
        <f t="shared" si="3"/>
        <v>16</v>
      </c>
    </row>
    <row r="96" spans="1:10" ht="18.75" x14ac:dyDescent="0.25">
      <c r="A96" s="1">
        <f t="shared" si="2"/>
        <v>17</v>
      </c>
      <c r="B96" s="9" t="s">
        <v>63</v>
      </c>
      <c r="C96" s="6" t="s">
        <v>80</v>
      </c>
      <c r="D96" s="6" t="s">
        <v>65</v>
      </c>
      <c r="E96" s="6" t="s">
        <v>66</v>
      </c>
      <c r="F96" s="6"/>
      <c r="G96" s="6" t="s">
        <v>67</v>
      </c>
      <c r="I96" s="5"/>
      <c r="J96" s="1">
        <f t="shared" si="3"/>
        <v>17</v>
      </c>
    </row>
    <row r="97" spans="1:10" x14ac:dyDescent="0.25">
      <c r="A97" s="1">
        <f t="shared" si="2"/>
        <v>18</v>
      </c>
      <c r="I97" s="5"/>
      <c r="J97" s="1">
        <f t="shared" si="3"/>
        <v>18</v>
      </c>
    </row>
    <row r="98" spans="1:10" x14ac:dyDescent="0.25">
      <c r="A98" s="1">
        <f t="shared" si="2"/>
        <v>19</v>
      </c>
      <c r="B98" s="3" t="s">
        <v>68</v>
      </c>
      <c r="C98" s="15">
        <f>G17</f>
        <v>8720787.1579999998</v>
      </c>
      <c r="D98" s="20">
        <f>C98/C$101</f>
        <v>0.46809594123203746</v>
      </c>
      <c r="E98" s="35">
        <v>0</v>
      </c>
      <c r="G98" s="20">
        <f>D98*E98</f>
        <v>0</v>
      </c>
      <c r="I98" s="5" t="s">
        <v>75</v>
      </c>
      <c r="J98" s="1">
        <f t="shared" si="3"/>
        <v>19</v>
      </c>
    </row>
    <row r="99" spans="1:10" x14ac:dyDescent="0.25">
      <c r="A99" s="1">
        <f t="shared" si="2"/>
        <v>20</v>
      </c>
      <c r="B99" s="3" t="s">
        <v>70</v>
      </c>
      <c r="C99" s="16">
        <f>G30</f>
        <v>0</v>
      </c>
      <c r="D99" s="20">
        <f>C99/C$101</f>
        <v>0</v>
      </c>
      <c r="E99" s="35">
        <v>0</v>
      </c>
      <c r="G99" s="20">
        <f>D99*E99</f>
        <v>0</v>
      </c>
      <c r="I99" s="5" t="s">
        <v>75</v>
      </c>
      <c r="J99" s="1">
        <f t="shared" si="3"/>
        <v>20</v>
      </c>
    </row>
    <row r="100" spans="1:10" x14ac:dyDescent="0.25">
      <c r="A100" s="1">
        <f t="shared" si="2"/>
        <v>21</v>
      </c>
      <c r="B100" s="3" t="s">
        <v>72</v>
      </c>
      <c r="C100" s="16">
        <f>G39</f>
        <v>9909554.1670000013</v>
      </c>
      <c r="D100" s="32">
        <f>C100/C$101</f>
        <v>0.53190405876796243</v>
      </c>
      <c r="E100" s="50">
        <f>G93</f>
        <v>0</v>
      </c>
      <c r="G100" s="32">
        <f>D100*E100</f>
        <v>0</v>
      </c>
      <c r="I100" s="5" t="s">
        <v>86</v>
      </c>
      <c r="J100" s="1">
        <f t="shared" si="3"/>
        <v>21</v>
      </c>
    </row>
    <row r="101" spans="1:10" ht="16.5" thickBot="1" x14ac:dyDescent="0.3">
      <c r="A101" s="1">
        <f t="shared" si="2"/>
        <v>22</v>
      </c>
      <c r="B101" s="3" t="s">
        <v>73</v>
      </c>
      <c r="C101" s="24">
        <f>SUM(C98:C100)</f>
        <v>18630341.325000003</v>
      </c>
      <c r="D101" s="19">
        <f>SUM(D98:D100)</f>
        <v>0.99999999999999989</v>
      </c>
      <c r="G101" s="19">
        <f>SUM(G98:G100)</f>
        <v>0</v>
      </c>
      <c r="I101" s="5" t="s">
        <v>87</v>
      </c>
      <c r="J101" s="1">
        <f t="shared" si="3"/>
        <v>22</v>
      </c>
    </row>
    <row r="102" spans="1:10" ht="16.5" thickTop="1" x14ac:dyDescent="0.25">
      <c r="A102" s="1">
        <f t="shared" si="2"/>
        <v>23</v>
      </c>
      <c r="I102" s="5"/>
      <c r="J102" s="1">
        <f t="shared" si="3"/>
        <v>23</v>
      </c>
    </row>
    <row r="103" spans="1:10" ht="16.5" thickBot="1" x14ac:dyDescent="0.3">
      <c r="A103" s="1">
        <f t="shared" si="2"/>
        <v>24</v>
      </c>
      <c r="B103" s="9" t="s">
        <v>76</v>
      </c>
      <c r="G103" s="19">
        <f>G100</f>
        <v>0</v>
      </c>
      <c r="I103" s="5" t="s">
        <v>88</v>
      </c>
      <c r="J103" s="1">
        <f t="shared" si="3"/>
        <v>24</v>
      </c>
    </row>
    <row r="104" spans="1:10" ht="16.5" thickTop="1" x14ac:dyDescent="0.25">
      <c r="B104" s="9"/>
      <c r="G104" s="20"/>
      <c r="I104" s="5"/>
      <c r="J104" s="1"/>
    </row>
    <row r="105" spans="1:10" ht="18.75" x14ac:dyDescent="0.25">
      <c r="A105" s="37">
        <v>1</v>
      </c>
      <c r="B105" s="3" t="s">
        <v>89</v>
      </c>
      <c r="G105" s="20"/>
      <c r="I105" s="5"/>
      <c r="J105" s="1"/>
    </row>
    <row r="106" spans="1:10" ht="18.75" x14ac:dyDescent="0.25">
      <c r="A106" s="37">
        <v>2</v>
      </c>
      <c r="B106" s="3" t="s">
        <v>77</v>
      </c>
      <c r="G106" s="40"/>
      <c r="H106" s="40"/>
      <c r="J106" s="1" t="s">
        <v>90</v>
      </c>
    </row>
    <row r="107" spans="1:10" ht="18.75" x14ac:dyDescent="0.25">
      <c r="A107" s="37"/>
      <c r="G107" s="40"/>
      <c r="H107" s="40"/>
      <c r="J107" s="1"/>
    </row>
    <row r="108" spans="1:10" ht="18.75" x14ac:dyDescent="0.25">
      <c r="A108" s="37"/>
      <c r="G108" s="40"/>
      <c r="H108" s="40"/>
      <c r="J108" s="1"/>
    </row>
    <row r="109" spans="1:10" x14ac:dyDescent="0.25">
      <c r="B109" s="326" t="s">
        <v>0</v>
      </c>
      <c r="C109" s="326"/>
      <c r="D109" s="326"/>
      <c r="E109" s="326"/>
      <c r="F109" s="326"/>
      <c r="G109" s="326"/>
      <c r="H109" s="326"/>
      <c r="I109" s="326"/>
      <c r="J109" s="1"/>
    </row>
    <row r="110" spans="1:10" x14ac:dyDescent="0.25">
      <c r="B110" s="326" t="s">
        <v>1</v>
      </c>
      <c r="C110" s="326"/>
      <c r="D110" s="326"/>
      <c r="E110" s="326"/>
      <c r="F110" s="326"/>
      <c r="G110" s="326"/>
      <c r="H110" s="326"/>
      <c r="I110" s="326"/>
      <c r="J110" s="1"/>
    </row>
    <row r="111" spans="1:10" x14ac:dyDescent="0.25">
      <c r="B111" s="326" t="s">
        <v>2</v>
      </c>
      <c r="C111" s="326"/>
      <c r="D111" s="326"/>
      <c r="E111" s="326"/>
      <c r="F111" s="326"/>
      <c r="G111" s="326"/>
      <c r="H111" s="326"/>
      <c r="I111" s="326"/>
      <c r="J111" s="1"/>
    </row>
    <row r="112" spans="1:10" x14ac:dyDescent="0.25">
      <c r="B112" s="322" t="str">
        <f>B5</f>
        <v>Base Period &amp; True-Up Period 12 - Months Ending December 31, 2023</v>
      </c>
      <c r="C112" s="322"/>
      <c r="D112" s="322"/>
      <c r="E112" s="322"/>
      <c r="F112" s="322"/>
      <c r="G112" s="322"/>
      <c r="H112" s="322"/>
      <c r="I112" s="322"/>
      <c r="J112" s="1"/>
    </row>
    <row r="113" spans="1:12" x14ac:dyDescent="0.25">
      <c r="B113" s="324" t="s">
        <v>3</v>
      </c>
      <c r="C113" s="325"/>
      <c r="D113" s="325"/>
      <c r="E113" s="325"/>
      <c r="F113" s="325"/>
      <c r="G113" s="325"/>
      <c r="H113" s="325"/>
      <c r="I113" s="325"/>
      <c r="J113" s="1"/>
    </row>
    <row r="114" spans="1:12" x14ac:dyDescent="0.25">
      <c r="B114" s="1"/>
      <c r="C114" s="1"/>
      <c r="D114" s="1"/>
      <c r="E114" s="1"/>
      <c r="F114" s="1"/>
      <c r="G114" s="1"/>
      <c r="H114" s="1"/>
      <c r="I114" s="5"/>
      <c r="J114" s="1"/>
    </row>
    <row r="115" spans="1:12" x14ac:dyDescent="0.25">
      <c r="A115" s="1" t="s">
        <v>4</v>
      </c>
      <c r="B115" s="2"/>
      <c r="C115" s="2"/>
      <c r="D115" s="2"/>
      <c r="E115" s="2"/>
      <c r="F115" s="2"/>
      <c r="G115" s="2"/>
      <c r="H115" s="2"/>
      <c r="I115" s="5"/>
      <c r="J115" s="1" t="s">
        <v>4</v>
      </c>
    </row>
    <row r="116" spans="1:12" x14ac:dyDescent="0.25">
      <c r="A116" s="1" t="s">
        <v>6</v>
      </c>
      <c r="B116" s="1"/>
      <c r="C116" s="1"/>
      <c r="D116" s="1"/>
      <c r="E116" s="1"/>
      <c r="F116" s="1"/>
      <c r="G116" s="6" t="s">
        <v>8</v>
      </c>
      <c r="H116" s="2"/>
      <c r="I116" s="8" t="s">
        <v>9</v>
      </c>
      <c r="J116" s="1" t="s">
        <v>6</v>
      </c>
    </row>
    <row r="117" spans="1:12" x14ac:dyDescent="0.25">
      <c r="G117" s="1"/>
      <c r="H117" s="1"/>
      <c r="I117" s="5"/>
      <c r="J117" s="1"/>
    </row>
    <row r="118" spans="1:12" ht="18.75" x14ac:dyDescent="0.25">
      <c r="A118" s="1">
        <v>1</v>
      </c>
      <c r="B118" s="9" t="s">
        <v>91</v>
      </c>
      <c r="E118" s="2"/>
      <c r="F118" s="2"/>
      <c r="G118" s="42"/>
      <c r="H118" s="42"/>
      <c r="I118" s="5"/>
      <c r="J118" s="1">
        <v>1</v>
      </c>
    </row>
    <row r="119" spans="1:12" x14ac:dyDescent="0.25">
      <c r="A119" s="1">
        <f>A118+1</f>
        <v>2</v>
      </c>
      <c r="B119" s="43"/>
      <c r="E119" s="2"/>
      <c r="F119" s="2"/>
      <c r="G119" s="42"/>
      <c r="H119" s="42"/>
      <c r="I119" s="5"/>
      <c r="J119" s="1">
        <f>J118+1</f>
        <v>2</v>
      </c>
    </row>
    <row r="120" spans="1:12" x14ac:dyDescent="0.25">
      <c r="A120" s="1">
        <f>A119+1</f>
        <v>3</v>
      </c>
      <c r="B120" s="9" t="s">
        <v>92</v>
      </c>
      <c r="E120" s="2"/>
      <c r="F120" s="2"/>
      <c r="G120" s="42"/>
      <c r="H120" s="42"/>
      <c r="I120" s="5"/>
      <c r="J120" s="1">
        <f>J119+1</f>
        <v>3</v>
      </c>
    </row>
    <row r="121" spans="1:12" x14ac:dyDescent="0.25">
      <c r="A121" s="1">
        <f>A120+1</f>
        <v>4</v>
      </c>
      <c r="B121" s="2"/>
      <c r="C121" s="2"/>
      <c r="D121" s="2"/>
      <c r="E121" s="2"/>
      <c r="F121" s="2"/>
      <c r="G121" s="42"/>
      <c r="H121" s="42"/>
      <c r="I121" s="5"/>
      <c r="J121" s="1">
        <f>J120+1</f>
        <v>4</v>
      </c>
    </row>
    <row r="122" spans="1:12" x14ac:dyDescent="0.25">
      <c r="A122" s="1">
        <f t="shared" ref="A122:A183" si="4">A121+1</f>
        <v>5</v>
      </c>
      <c r="B122" s="44" t="s">
        <v>93</v>
      </c>
      <c r="C122" s="2"/>
      <c r="D122" s="2"/>
      <c r="E122" s="2"/>
      <c r="F122" s="2"/>
      <c r="G122" s="42"/>
      <c r="H122" s="42"/>
      <c r="I122" s="45"/>
      <c r="J122" s="1">
        <f t="shared" ref="J122:J183" si="5">J121+1</f>
        <v>5</v>
      </c>
    </row>
    <row r="123" spans="1:12" x14ac:dyDescent="0.25">
      <c r="A123" s="1">
        <f t="shared" si="4"/>
        <v>6</v>
      </c>
      <c r="B123" s="3" t="s">
        <v>94</v>
      </c>
      <c r="D123" s="2"/>
      <c r="E123" s="2"/>
      <c r="F123" s="2"/>
      <c r="G123" s="31">
        <f>G52</f>
        <v>5.3722309935564205E-2</v>
      </c>
      <c r="H123" s="2"/>
      <c r="I123" s="5" t="s">
        <v>158</v>
      </c>
      <c r="J123" s="1">
        <f t="shared" si="5"/>
        <v>6</v>
      </c>
      <c r="K123" s="1"/>
    </row>
    <row r="124" spans="1:12" x14ac:dyDescent="0.25">
      <c r="A124" s="1">
        <f t="shared" si="4"/>
        <v>7</v>
      </c>
      <c r="B124" s="3" t="s">
        <v>95</v>
      </c>
      <c r="D124" s="2"/>
      <c r="E124" s="2"/>
      <c r="F124" s="2"/>
      <c r="G124" s="46">
        <v>3917.7441587128469</v>
      </c>
      <c r="H124" s="2"/>
      <c r="I124" s="5" t="s">
        <v>96</v>
      </c>
      <c r="J124" s="1">
        <f t="shared" si="5"/>
        <v>7</v>
      </c>
      <c r="K124" s="1"/>
    </row>
    <row r="125" spans="1:12" x14ac:dyDescent="0.25">
      <c r="A125" s="1">
        <f t="shared" si="4"/>
        <v>8</v>
      </c>
      <c r="B125" s="3" t="s">
        <v>97</v>
      </c>
      <c r="D125" s="2"/>
      <c r="E125" s="2"/>
      <c r="F125" s="2"/>
      <c r="G125" s="47">
        <v>11020.262002440008</v>
      </c>
      <c r="H125" s="2"/>
      <c r="I125" s="38" t="s">
        <v>246</v>
      </c>
      <c r="J125" s="1">
        <f t="shared" si="5"/>
        <v>8</v>
      </c>
      <c r="K125" s="2"/>
    </row>
    <row r="126" spans="1:12" x14ac:dyDescent="0.25">
      <c r="A126" s="1">
        <f t="shared" si="4"/>
        <v>9</v>
      </c>
      <c r="B126" s="3" t="s">
        <v>98</v>
      </c>
      <c r="D126" s="2"/>
      <c r="E126" s="48"/>
      <c r="F126" s="2"/>
      <c r="G126" s="49">
        <v>5319978.2293297024</v>
      </c>
      <c r="H126" s="199"/>
      <c r="I126" s="5" t="s">
        <v>247</v>
      </c>
      <c r="J126" s="1">
        <f t="shared" si="5"/>
        <v>9</v>
      </c>
    </row>
    <row r="127" spans="1:12" x14ac:dyDescent="0.25">
      <c r="A127" s="1">
        <f t="shared" si="4"/>
        <v>10</v>
      </c>
      <c r="B127" s="3" t="s">
        <v>99</v>
      </c>
      <c r="D127" s="50"/>
      <c r="E127" s="2"/>
      <c r="F127" s="2"/>
      <c r="G127" s="51" t="s">
        <v>100</v>
      </c>
      <c r="H127" s="2"/>
      <c r="I127" s="5" t="s">
        <v>101</v>
      </c>
      <c r="J127" s="1">
        <f t="shared" si="5"/>
        <v>10</v>
      </c>
      <c r="L127" s="52"/>
    </row>
    <row r="128" spans="1:12" x14ac:dyDescent="0.25">
      <c r="A128" s="1">
        <f t="shared" si="4"/>
        <v>11</v>
      </c>
      <c r="G128" s="1"/>
      <c r="H128" s="1"/>
      <c r="J128" s="1">
        <f t="shared" si="5"/>
        <v>11</v>
      </c>
    </row>
    <row r="129" spans="1:12" x14ac:dyDescent="0.25">
      <c r="A129" s="1">
        <f t="shared" si="4"/>
        <v>12</v>
      </c>
      <c r="B129" s="3" t="s">
        <v>102</v>
      </c>
      <c r="D129" s="2"/>
      <c r="E129" s="2"/>
      <c r="F129" s="2"/>
      <c r="G129" s="54">
        <f>(((G123)+(G125/G126))*G127-(G124/G126))/(1-G127)</f>
        <v>1.3899083696568159E-2</v>
      </c>
      <c r="H129" s="54"/>
      <c r="I129" s="5" t="s">
        <v>103</v>
      </c>
      <c r="J129" s="1">
        <f t="shared" si="5"/>
        <v>12</v>
      </c>
      <c r="L129" s="55"/>
    </row>
    <row r="130" spans="1:12" x14ac:dyDescent="0.25">
      <c r="A130" s="1">
        <f t="shared" si="4"/>
        <v>13</v>
      </c>
      <c r="B130" s="56" t="s">
        <v>104</v>
      </c>
      <c r="G130" s="1"/>
      <c r="H130" s="1"/>
      <c r="J130" s="1">
        <f t="shared" si="5"/>
        <v>13</v>
      </c>
    </row>
    <row r="131" spans="1:12" x14ac:dyDescent="0.25">
      <c r="A131" s="1">
        <f t="shared" si="4"/>
        <v>14</v>
      </c>
      <c r="G131" s="57"/>
      <c r="H131" s="1"/>
      <c r="J131" s="1">
        <f t="shared" si="5"/>
        <v>14</v>
      </c>
    </row>
    <row r="132" spans="1:12" x14ac:dyDescent="0.25">
      <c r="A132" s="1">
        <f t="shared" si="4"/>
        <v>15</v>
      </c>
      <c r="B132" s="9" t="s">
        <v>105</v>
      </c>
      <c r="C132" s="2"/>
      <c r="D132" s="2"/>
      <c r="E132" s="2"/>
      <c r="F132" s="2"/>
      <c r="G132" s="58"/>
      <c r="H132" s="58"/>
      <c r="I132" s="59"/>
      <c r="J132" s="1">
        <f t="shared" si="5"/>
        <v>15</v>
      </c>
      <c r="K132" s="60"/>
    </row>
    <row r="133" spans="1:12" x14ac:dyDescent="0.25">
      <c r="A133" s="1">
        <f t="shared" si="4"/>
        <v>16</v>
      </c>
      <c r="B133" s="61"/>
      <c r="C133" s="2"/>
      <c r="D133" s="2"/>
      <c r="E133" s="2"/>
      <c r="F133" s="2"/>
      <c r="G133" s="58"/>
      <c r="H133" s="58"/>
      <c r="I133" s="62"/>
      <c r="J133" s="1">
        <f t="shared" si="5"/>
        <v>16</v>
      </c>
      <c r="K133" s="2"/>
    </row>
    <row r="134" spans="1:12" x14ac:dyDescent="0.25">
      <c r="A134" s="1">
        <f t="shared" si="4"/>
        <v>17</v>
      </c>
      <c r="B134" s="44" t="s">
        <v>93</v>
      </c>
      <c r="C134" s="2"/>
      <c r="D134" s="2"/>
      <c r="E134" s="2"/>
      <c r="F134" s="2"/>
      <c r="G134" s="58"/>
      <c r="H134" s="58"/>
      <c r="I134" s="62"/>
      <c r="J134" s="1">
        <f t="shared" si="5"/>
        <v>17</v>
      </c>
      <c r="K134" s="2"/>
    </row>
    <row r="135" spans="1:12" x14ac:dyDescent="0.25">
      <c r="A135" s="1">
        <f t="shared" si="4"/>
        <v>18</v>
      </c>
      <c r="B135" s="3" t="s">
        <v>94</v>
      </c>
      <c r="D135" s="2"/>
      <c r="E135" s="2"/>
      <c r="F135" s="2"/>
      <c r="G135" s="20">
        <f>G123</f>
        <v>5.3722309935564205E-2</v>
      </c>
      <c r="H135" s="20"/>
      <c r="I135" s="5" t="s">
        <v>106</v>
      </c>
      <c r="J135" s="1">
        <f t="shared" si="5"/>
        <v>18</v>
      </c>
      <c r="K135" s="1"/>
    </row>
    <row r="136" spans="1:12" x14ac:dyDescent="0.25">
      <c r="A136" s="1">
        <f t="shared" si="4"/>
        <v>19</v>
      </c>
      <c r="B136" s="3" t="s">
        <v>107</v>
      </c>
      <c r="D136" s="2"/>
      <c r="E136" s="2"/>
      <c r="F136" s="2"/>
      <c r="G136" s="21">
        <v>0</v>
      </c>
      <c r="H136" s="20"/>
      <c r="I136" s="5" t="s">
        <v>108</v>
      </c>
      <c r="J136" s="1">
        <f t="shared" si="5"/>
        <v>19</v>
      </c>
      <c r="K136" s="1"/>
    </row>
    <row r="137" spans="1:12" x14ac:dyDescent="0.25">
      <c r="A137" s="1">
        <f t="shared" si="4"/>
        <v>20</v>
      </c>
      <c r="B137" s="3" t="s">
        <v>97</v>
      </c>
      <c r="D137" s="2"/>
      <c r="E137" s="2"/>
      <c r="F137" s="2"/>
      <c r="G137" s="21">
        <f>G125</f>
        <v>11020.262002440008</v>
      </c>
      <c r="H137" s="21"/>
      <c r="I137" s="5" t="s">
        <v>109</v>
      </c>
      <c r="J137" s="1">
        <f t="shared" si="5"/>
        <v>20</v>
      </c>
      <c r="K137" s="1"/>
    </row>
    <row r="138" spans="1:12" x14ac:dyDescent="0.25">
      <c r="A138" s="1">
        <f t="shared" si="4"/>
        <v>21</v>
      </c>
      <c r="B138" s="3" t="s">
        <v>98</v>
      </c>
      <c r="D138" s="2"/>
      <c r="E138" s="2"/>
      <c r="F138" s="2"/>
      <c r="G138" s="63">
        <f>G126</f>
        <v>5319978.2293297024</v>
      </c>
      <c r="H138" s="199"/>
      <c r="I138" s="5" t="s">
        <v>110</v>
      </c>
      <c r="J138" s="1">
        <f t="shared" si="5"/>
        <v>21</v>
      </c>
      <c r="K138" s="1"/>
    </row>
    <row r="139" spans="1:12" x14ac:dyDescent="0.25">
      <c r="A139" s="1">
        <f t="shared" si="4"/>
        <v>22</v>
      </c>
      <c r="B139" s="3" t="s">
        <v>111</v>
      </c>
      <c r="D139" s="2"/>
      <c r="E139" s="2"/>
      <c r="F139" s="2"/>
      <c r="G139" s="54">
        <f>G129</f>
        <v>1.3899083696568159E-2</v>
      </c>
      <c r="H139" s="54"/>
      <c r="I139" s="5" t="s">
        <v>112</v>
      </c>
      <c r="J139" s="1">
        <f t="shared" si="5"/>
        <v>22</v>
      </c>
    </row>
    <row r="140" spans="1:12" x14ac:dyDescent="0.25">
      <c r="A140" s="1">
        <f t="shared" si="4"/>
        <v>23</v>
      </c>
      <c r="B140" s="3" t="s">
        <v>113</v>
      </c>
      <c r="D140" s="2"/>
      <c r="E140" s="2"/>
      <c r="F140" s="2"/>
      <c r="G140" s="51" t="s">
        <v>114</v>
      </c>
      <c r="H140" s="2"/>
      <c r="I140" s="5" t="s">
        <v>115</v>
      </c>
      <c r="J140" s="1">
        <f t="shared" si="5"/>
        <v>23</v>
      </c>
    </row>
    <row r="141" spans="1:12" x14ac:dyDescent="0.25">
      <c r="A141" s="1">
        <f t="shared" si="4"/>
        <v>24</v>
      </c>
      <c r="B141" s="4"/>
      <c r="D141" s="2"/>
      <c r="E141" s="2"/>
      <c r="F141" s="2"/>
      <c r="G141" s="65"/>
      <c r="H141" s="65"/>
      <c r="I141" s="62"/>
      <c r="J141" s="1">
        <f t="shared" si="5"/>
        <v>24</v>
      </c>
    </row>
    <row r="142" spans="1:12" x14ac:dyDescent="0.25">
      <c r="A142" s="1">
        <f t="shared" si="4"/>
        <v>25</v>
      </c>
      <c r="B142" s="3" t="s">
        <v>116</v>
      </c>
      <c r="C142" s="1"/>
      <c r="D142" s="1"/>
      <c r="E142" s="2"/>
      <c r="F142" s="2"/>
      <c r="G142" s="53">
        <f>(((G135)+(G137/G138)+G129)*G140-(G136/G138))/(1-G140)</f>
        <v>6.7582827838262973E-3</v>
      </c>
      <c r="H142" s="54"/>
      <c r="I142" s="5" t="s">
        <v>117</v>
      </c>
      <c r="J142" s="1">
        <f t="shared" si="5"/>
        <v>25</v>
      </c>
    </row>
    <row r="143" spans="1:12" x14ac:dyDescent="0.25">
      <c r="A143" s="1">
        <f t="shared" si="4"/>
        <v>26</v>
      </c>
      <c r="B143" s="56" t="s">
        <v>118</v>
      </c>
      <c r="G143" s="1"/>
      <c r="H143" s="1"/>
      <c r="I143" s="5"/>
      <c r="J143" s="1">
        <f t="shared" si="5"/>
        <v>26</v>
      </c>
      <c r="K143" s="1"/>
    </row>
    <row r="144" spans="1:12" x14ac:dyDescent="0.25">
      <c r="A144" s="1">
        <f t="shared" si="4"/>
        <v>27</v>
      </c>
      <c r="G144" s="1"/>
      <c r="H144" s="1"/>
      <c r="I144" s="5"/>
      <c r="J144" s="1">
        <f t="shared" si="5"/>
        <v>27</v>
      </c>
      <c r="K144" s="1"/>
    </row>
    <row r="145" spans="1:12" x14ac:dyDescent="0.25">
      <c r="A145" s="1">
        <f t="shared" si="4"/>
        <v>28</v>
      </c>
      <c r="B145" s="9" t="s">
        <v>124</v>
      </c>
      <c r="G145" s="54">
        <f>G142+G129</f>
        <v>2.0657366480394457E-2</v>
      </c>
      <c r="H145" s="54"/>
      <c r="I145" s="5" t="s">
        <v>119</v>
      </c>
      <c r="J145" s="1">
        <f t="shared" si="5"/>
        <v>28</v>
      </c>
      <c r="K145" s="1"/>
    </row>
    <row r="146" spans="1:12" x14ac:dyDescent="0.25">
      <c r="A146" s="1">
        <f t="shared" si="4"/>
        <v>29</v>
      </c>
      <c r="G146" s="1"/>
      <c r="H146" s="1"/>
      <c r="I146" s="5"/>
      <c r="J146" s="1">
        <f t="shared" si="5"/>
        <v>29</v>
      </c>
      <c r="K146" s="1"/>
    </row>
    <row r="147" spans="1:12" x14ac:dyDescent="0.25">
      <c r="A147" s="1">
        <f t="shared" si="4"/>
        <v>30</v>
      </c>
      <c r="B147" s="9" t="s">
        <v>163</v>
      </c>
      <c r="G147" s="67">
        <f>G50</f>
        <v>7.2369001423381055E-2</v>
      </c>
      <c r="H147" s="2"/>
      <c r="I147" s="5" t="s">
        <v>164</v>
      </c>
      <c r="J147" s="1">
        <f t="shared" si="5"/>
        <v>30</v>
      </c>
      <c r="K147" s="1"/>
    </row>
    <row r="148" spans="1:12" x14ac:dyDescent="0.25">
      <c r="A148" s="1">
        <f t="shared" si="4"/>
        <v>31</v>
      </c>
      <c r="G148" s="20"/>
      <c r="H148" s="20"/>
      <c r="I148" s="5"/>
      <c r="J148" s="1">
        <f t="shared" si="5"/>
        <v>31</v>
      </c>
      <c r="K148" s="1"/>
    </row>
    <row r="149" spans="1:12" ht="19.5" thickBot="1" x14ac:dyDescent="0.3">
      <c r="A149" s="1">
        <f t="shared" si="4"/>
        <v>32</v>
      </c>
      <c r="B149" s="9" t="s">
        <v>165</v>
      </c>
      <c r="G149" s="70">
        <f>G145+G147</f>
        <v>9.3026367903775511E-2</v>
      </c>
      <c r="H149" s="54"/>
      <c r="I149" s="5" t="s">
        <v>166</v>
      </c>
      <c r="J149" s="1">
        <f t="shared" si="5"/>
        <v>32</v>
      </c>
      <c r="K149" s="69"/>
      <c r="L149" s="55"/>
    </row>
    <row r="150" spans="1:12" ht="17.25" thickTop="1" thickBot="1" x14ac:dyDescent="0.3">
      <c r="A150" s="25">
        <f t="shared" si="4"/>
        <v>33</v>
      </c>
      <c r="B150" s="26"/>
      <c r="C150" s="26"/>
      <c r="D150" s="26"/>
      <c r="E150" s="26"/>
      <c r="F150" s="26"/>
      <c r="G150" s="25"/>
      <c r="H150" s="25"/>
      <c r="I150" s="27"/>
      <c r="J150" s="25">
        <f t="shared" si="5"/>
        <v>33</v>
      </c>
    </row>
    <row r="151" spans="1:12" x14ac:dyDescent="0.25">
      <c r="A151" s="1">
        <f t="shared" si="4"/>
        <v>34</v>
      </c>
      <c r="G151" s="1"/>
      <c r="H151" s="1"/>
      <c r="I151" s="5"/>
      <c r="J151" s="1">
        <f t="shared" si="5"/>
        <v>34</v>
      </c>
    </row>
    <row r="152" spans="1:12" ht="18.75" x14ac:dyDescent="0.25">
      <c r="A152" s="1">
        <f t="shared" si="4"/>
        <v>35</v>
      </c>
      <c r="B152" s="9" t="s">
        <v>121</v>
      </c>
      <c r="E152" s="2"/>
      <c r="F152" s="2"/>
      <c r="G152" s="42"/>
      <c r="H152" s="42"/>
      <c r="I152" s="5"/>
      <c r="J152" s="1">
        <f t="shared" si="5"/>
        <v>35</v>
      </c>
    </row>
    <row r="153" spans="1:12" x14ac:dyDescent="0.25">
      <c r="A153" s="1">
        <f t="shared" si="4"/>
        <v>36</v>
      </c>
      <c r="B153" s="43"/>
      <c r="E153" s="2"/>
      <c r="F153" s="2"/>
      <c r="G153" s="42"/>
      <c r="H153" s="42"/>
      <c r="I153" s="5"/>
      <c r="J153" s="1">
        <f t="shared" si="5"/>
        <v>36</v>
      </c>
      <c r="L153" s="200"/>
    </row>
    <row r="154" spans="1:12" x14ac:dyDescent="0.25">
      <c r="A154" s="1">
        <f t="shared" si="4"/>
        <v>37</v>
      </c>
      <c r="B154" s="9" t="s">
        <v>92</v>
      </c>
      <c r="E154" s="2"/>
      <c r="F154" s="2"/>
      <c r="G154" s="42"/>
      <c r="H154" s="42"/>
      <c r="I154" s="5"/>
      <c r="J154" s="1">
        <f t="shared" si="5"/>
        <v>37</v>
      </c>
    </row>
    <row r="155" spans="1:12" x14ac:dyDescent="0.25">
      <c r="A155" s="1">
        <f t="shared" si="4"/>
        <v>38</v>
      </c>
      <c r="B155" s="2"/>
      <c r="C155" s="2"/>
      <c r="D155" s="2"/>
      <c r="E155" s="2"/>
      <c r="F155" s="2"/>
      <c r="G155" s="42"/>
      <c r="H155" s="42"/>
      <c r="I155" s="5"/>
      <c r="J155" s="1">
        <f t="shared" si="5"/>
        <v>38</v>
      </c>
    </row>
    <row r="156" spans="1:12" x14ac:dyDescent="0.25">
      <c r="A156" s="1">
        <f t="shared" si="4"/>
        <v>39</v>
      </c>
      <c r="B156" s="44" t="s">
        <v>93</v>
      </c>
      <c r="C156" s="2"/>
      <c r="D156" s="2"/>
      <c r="E156" s="2"/>
      <c r="F156" s="2"/>
      <c r="G156" s="42"/>
      <c r="H156" s="42"/>
      <c r="I156" s="45"/>
      <c r="J156" s="1">
        <f t="shared" si="5"/>
        <v>39</v>
      </c>
    </row>
    <row r="157" spans="1:12" x14ac:dyDescent="0.25">
      <c r="A157" s="1">
        <f t="shared" si="4"/>
        <v>40</v>
      </c>
      <c r="B157" s="3" t="s">
        <v>122</v>
      </c>
      <c r="D157" s="2"/>
      <c r="E157" s="2"/>
      <c r="F157" s="2"/>
      <c r="G157" s="316">
        <f>G65</f>
        <v>0</v>
      </c>
      <c r="H157" s="199" t="s">
        <v>244</v>
      </c>
      <c r="I157" s="5" t="s">
        <v>167</v>
      </c>
      <c r="J157" s="1">
        <f t="shared" si="5"/>
        <v>40</v>
      </c>
      <c r="K157" s="1"/>
    </row>
    <row r="158" spans="1:12" x14ac:dyDescent="0.25">
      <c r="A158" s="1">
        <f t="shared" si="4"/>
        <v>41</v>
      </c>
      <c r="B158" s="3" t="s">
        <v>95</v>
      </c>
      <c r="D158" s="2"/>
      <c r="E158" s="2"/>
      <c r="F158" s="2"/>
      <c r="G158" s="71">
        <v>0</v>
      </c>
      <c r="H158" s="2"/>
      <c r="I158" s="5" t="s">
        <v>75</v>
      </c>
      <c r="J158" s="1">
        <f t="shared" si="5"/>
        <v>41</v>
      </c>
      <c r="K158" s="1"/>
    </row>
    <row r="159" spans="1:12" x14ac:dyDescent="0.25">
      <c r="A159" s="1">
        <f t="shared" si="4"/>
        <v>42</v>
      </c>
      <c r="B159" s="3" t="s">
        <v>97</v>
      </c>
      <c r="D159" s="2"/>
      <c r="E159" s="2"/>
      <c r="F159" s="2"/>
      <c r="G159" s="71">
        <v>0</v>
      </c>
      <c r="H159" s="2"/>
      <c r="I159" s="5" t="s">
        <v>75</v>
      </c>
      <c r="J159" s="1">
        <f t="shared" si="5"/>
        <v>42</v>
      </c>
      <c r="K159" s="2"/>
    </row>
    <row r="160" spans="1:12" x14ac:dyDescent="0.25">
      <c r="A160" s="1">
        <f t="shared" si="4"/>
        <v>43</v>
      </c>
      <c r="B160" s="3" t="s">
        <v>98</v>
      </c>
      <c r="D160" s="2"/>
      <c r="E160" s="48"/>
      <c r="F160" s="2"/>
      <c r="G160" s="49">
        <v>5319978.2293297024</v>
      </c>
      <c r="H160" s="199"/>
      <c r="I160" s="5" t="s">
        <v>247</v>
      </c>
      <c r="J160" s="1">
        <f t="shared" si="5"/>
        <v>43</v>
      </c>
    </row>
    <row r="161" spans="1:12" x14ac:dyDescent="0.25">
      <c r="A161" s="1">
        <f t="shared" si="4"/>
        <v>44</v>
      </c>
      <c r="B161" s="3" t="s">
        <v>99</v>
      </c>
      <c r="D161" s="50"/>
      <c r="E161" s="2"/>
      <c r="F161" s="2"/>
      <c r="G161" s="51" t="s">
        <v>100</v>
      </c>
      <c r="H161" s="2"/>
      <c r="I161" s="5" t="s">
        <v>101</v>
      </c>
      <c r="J161" s="1">
        <f t="shared" si="5"/>
        <v>44</v>
      </c>
      <c r="L161" s="52"/>
    </row>
    <row r="162" spans="1:12" x14ac:dyDescent="0.25">
      <c r="A162" s="1">
        <f t="shared" si="4"/>
        <v>45</v>
      </c>
      <c r="G162" s="1"/>
      <c r="H162" s="1"/>
      <c r="J162" s="1">
        <f t="shared" si="5"/>
        <v>45</v>
      </c>
    </row>
    <row r="163" spans="1:12" x14ac:dyDescent="0.25">
      <c r="A163" s="1">
        <f t="shared" si="4"/>
        <v>46</v>
      </c>
      <c r="B163" s="3" t="s">
        <v>102</v>
      </c>
      <c r="D163" s="2"/>
      <c r="E163" s="2"/>
      <c r="F163" s="2"/>
      <c r="G163" s="68">
        <f>(((G157)+(G159/G160))*G161-(G158/G160))/(1-G161)</f>
        <v>0</v>
      </c>
      <c r="H163" s="199" t="s">
        <v>244</v>
      </c>
      <c r="I163" s="5" t="s">
        <v>103</v>
      </c>
      <c r="J163" s="1">
        <f t="shared" si="5"/>
        <v>46</v>
      </c>
      <c r="L163" s="55"/>
    </row>
    <row r="164" spans="1:12" x14ac:dyDescent="0.25">
      <c r="A164" s="1">
        <f t="shared" si="4"/>
        <v>47</v>
      </c>
      <c r="B164" s="56" t="s">
        <v>104</v>
      </c>
      <c r="G164" s="1"/>
      <c r="H164" s="1"/>
      <c r="J164" s="1">
        <f t="shared" si="5"/>
        <v>47</v>
      </c>
    </row>
    <row r="165" spans="1:12" x14ac:dyDescent="0.25">
      <c r="A165" s="1">
        <f t="shared" si="4"/>
        <v>48</v>
      </c>
      <c r="G165" s="1"/>
      <c r="H165" s="1"/>
      <c r="J165" s="1">
        <f t="shared" si="5"/>
        <v>48</v>
      </c>
    </row>
    <row r="166" spans="1:12" x14ac:dyDescent="0.25">
      <c r="A166" s="1">
        <f t="shared" si="4"/>
        <v>49</v>
      </c>
      <c r="B166" s="9" t="s">
        <v>105</v>
      </c>
      <c r="C166" s="2"/>
      <c r="D166" s="2"/>
      <c r="E166" s="2"/>
      <c r="F166" s="2"/>
      <c r="G166" s="58"/>
      <c r="H166" s="58"/>
      <c r="I166" s="59"/>
      <c r="J166" s="1">
        <f t="shared" si="5"/>
        <v>49</v>
      </c>
      <c r="K166" s="60"/>
    </row>
    <row r="167" spans="1:12" x14ac:dyDescent="0.25">
      <c r="A167" s="1">
        <f t="shared" si="4"/>
        <v>50</v>
      </c>
      <c r="B167" s="61"/>
      <c r="C167" s="2"/>
      <c r="D167" s="2"/>
      <c r="E167" s="2"/>
      <c r="F167" s="2"/>
      <c r="G167" s="58"/>
      <c r="H167" s="58"/>
      <c r="I167" s="62"/>
      <c r="J167" s="1">
        <f t="shared" si="5"/>
        <v>50</v>
      </c>
      <c r="K167" s="2"/>
    </row>
    <row r="168" spans="1:12" x14ac:dyDescent="0.25">
      <c r="A168" s="1">
        <f t="shared" si="4"/>
        <v>51</v>
      </c>
      <c r="B168" s="44" t="s">
        <v>93</v>
      </c>
      <c r="C168" s="2"/>
      <c r="D168" s="2"/>
      <c r="E168" s="2"/>
      <c r="F168" s="2"/>
      <c r="G168" s="58"/>
      <c r="H168" s="58"/>
      <c r="I168" s="62"/>
      <c r="J168" s="1">
        <f t="shared" si="5"/>
        <v>51</v>
      </c>
      <c r="K168" s="2"/>
    </row>
    <row r="169" spans="1:12" x14ac:dyDescent="0.25">
      <c r="A169" s="1">
        <f t="shared" si="4"/>
        <v>52</v>
      </c>
      <c r="B169" s="3" t="s">
        <v>122</v>
      </c>
      <c r="D169" s="2"/>
      <c r="E169" s="2"/>
      <c r="F169" s="2"/>
      <c r="G169" s="317">
        <f>G157</f>
        <v>0</v>
      </c>
      <c r="H169" s="199" t="s">
        <v>244</v>
      </c>
      <c r="I169" s="5" t="s">
        <v>168</v>
      </c>
      <c r="J169" s="1">
        <f t="shared" si="5"/>
        <v>52</v>
      </c>
      <c r="K169" s="1"/>
    </row>
    <row r="170" spans="1:12" x14ac:dyDescent="0.25">
      <c r="A170" s="1">
        <f t="shared" si="4"/>
        <v>53</v>
      </c>
      <c r="B170" s="3" t="s">
        <v>107</v>
      </c>
      <c r="D170" s="2"/>
      <c r="E170" s="2"/>
      <c r="F170" s="2"/>
      <c r="G170" s="71">
        <v>0</v>
      </c>
      <c r="H170" s="20"/>
      <c r="I170" s="5" t="s">
        <v>75</v>
      </c>
      <c r="J170" s="1">
        <f t="shared" si="5"/>
        <v>53</v>
      </c>
      <c r="K170" s="1"/>
    </row>
    <row r="171" spans="1:12" x14ac:dyDescent="0.25">
      <c r="A171" s="1">
        <f t="shared" si="4"/>
        <v>54</v>
      </c>
      <c r="B171" s="3" t="s">
        <v>97</v>
      </c>
      <c r="D171" s="2"/>
      <c r="E171" s="2"/>
      <c r="F171" s="2"/>
      <c r="G171" s="63">
        <f>G159</f>
        <v>0</v>
      </c>
      <c r="H171" s="21"/>
      <c r="I171" s="5" t="s">
        <v>169</v>
      </c>
      <c r="J171" s="1">
        <f t="shared" si="5"/>
        <v>54</v>
      </c>
      <c r="K171" s="1"/>
    </row>
    <row r="172" spans="1:12" x14ac:dyDescent="0.25">
      <c r="A172" s="1">
        <f t="shared" si="4"/>
        <v>55</v>
      </c>
      <c r="B172" s="3" t="s">
        <v>98</v>
      </c>
      <c r="D172" s="2"/>
      <c r="E172" s="2"/>
      <c r="F172" s="2"/>
      <c r="G172" s="63">
        <f>G160</f>
        <v>5319978.2293297024</v>
      </c>
      <c r="H172" s="199"/>
      <c r="I172" s="5" t="s">
        <v>170</v>
      </c>
      <c r="J172" s="1">
        <f t="shared" si="5"/>
        <v>55</v>
      </c>
      <c r="K172" s="1"/>
    </row>
    <row r="173" spans="1:12" x14ac:dyDescent="0.25">
      <c r="A173" s="1">
        <f t="shared" si="4"/>
        <v>56</v>
      </c>
      <c r="B173" s="3" t="s">
        <v>111</v>
      </c>
      <c r="D173" s="2"/>
      <c r="E173" s="2"/>
      <c r="F173" s="2"/>
      <c r="G173" s="68">
        <f>G163</f>
        <v>0</v>
      </c>
      <c r="H173" s="199" t="s">
        <v>244</v>
      </c>
      <c r="I173" s="5" t="s">
        <v>123</v>
      </c>
      <c r="J173" s="1">
        <f t="shared" si="5"/>
        <v>56</v>
      </c>
    </row>
    <row r="174" spans="1:12" x14ac:dyDescent="0.25">
      <c r="A174" s="1">
        <f t="shared" si="4"/>
        <v>57</v>
      </c>
      <c r="B174" s="3" t="s">
        <v>113</v>
      </c>
      <c r="D174" s="2"/>
      <c r="E174" s="2"/>
      <c r="F174" s="2"/>
      <c r="G174" s="51" t="s">
        <v>114</v>
      </c>
      <c r="H174" s="2"/>
      <c r="I174" s="5" t="s">
        <v>115</v>
      </c>
      <c r="J174" s="1">
        <f t="shared" si="5"/>
        <v>57</v>
      </c>
    </row>
    <row r="175" spans="1:12" x14ac:dyDescent="0.25">
      <c r="A175" s="1">
        <f t="shared" si="4"/>
        <v>58</v>
      </c>
      <c r="B175" s="4"/>
      <c r="D175" s="2"/>
      <c r="E175" s="2"/>
      <c r="F175" s="2"/>
      <c r="G175" s="65"/>
      <c r="H175" s="65"/>
      <c r="I175" s="62"/>
      <c r="J175" s="1">
        <f t="shared" si="5"/>
        <v>58</v>
      </c>
      <c r="K175" s="201"/>
    </row>
    <row r="176" spans="1:12" x14ac:dyDescent="0.25">
      <c r="A176" s="1">
        <f t="shared" si="4"/>
        <v>59</v>
      </c>
      <c r="B176" s="3" t="s">
        <v>116</v>
      </c>
      <c r="C176" s="1"/>
      <c r="D176" s="1"/>
      <c r="E176" s="2"/>
      <c r="F176" s="2"/>
      <c r="G176" s="318">
        <f>(((G169)+(G171/G172)+G163)*G174-(G170/G172))/(1-G174)</f>
        <v>0</v>
      </c>
      <c r="H176" s="199" t="s">
        <v>244</v>
      </c>
      <c r="I176" s="5" t="s">
        <v>117</v>
      </c>
      <c r="J176" s="1">
        <f t="shared" si="5"/>
        <v>59</v>
      </c>
    </row>
    <row r="177" spans="1:12" x14ac:dyDescent="0.25">
      <c r="A177" s="1">
        <f t="shared" si="4"/>
        <v>60</v>
      </c>
      <c r="B177" s="56" t="s">
        <v>118</v>
      </c>
      <c r="G177" s="1"/>
      <c r="H177" s="1"/>
      <c r="I177" s="5"/>
      <c r="J177" s="1">
        <f t="shared" si="5"/>
        <v>60</v>
      </c>
      <c r="K177" s="1"/>
    </row>
    <row r="178" spans="1:12" x14ac:dyDescent="0.25">
      <c r="A178" s="1">
        <f t="shared" si="4"/>
        <v>61</v>
      </c>
      <c r="G178" s="1"/>
      <c r="H178" s="1"/>
      <c r="I178" s="5"/>
      <c r="J178" s="1">
        <f t="shared" si="5"/>
        <v>61</v>
      </c>
      <c r="K178" s="1"/>
    </row>
    <row r="179" spans="1:12" x14ac:dyDescent="0.25">
      <c r="A179" s="1">
        <f t="shared" si="4"/>
        <v>62</v>
      </c>
      <c r="B179" s="9" t="s">
        <v>124</v>
      </c>
      <c r="G179" s="68">
        <f>G176+G163</f>
        <v>0</v>
      </c>
      <c r="H179" s="199" t="s">
        <v>244</v>
      </c>
      <c r="I179" s="5" t="s">
        <v>171</v>
      </c>
      <c r="J179" s="1">
        <f t="shared" si="5"/>
        <v>62</v>
      </c>
      <c r="K179" s="1"/>
    </row>
    <row r="180" spans="1:12" x14ac:dyDescent="0.25">
      <c r="A180" s="1">
        <f t="shared" si="4"/>
        <v>63</v>
      </c>
      <c r="G180" s="1"/>
      <c r="H180" s="1"/>
      <c r="I180" s="5"/>
      <c r="J180" s="1">
        <f t="shared" si="5"/>
        <v>63</v>
      </c>
      <c r="K180" s="1"/>
    </row>
    <row r="181" spans="1:12" x14ac:dyDescent="0.25">
      <c r="A181" s="1">
        <f t="shared" si="4"/>
        <v>64</v>
      </c>
      <c r="B181" s="9" t="s">
        <v>135</v>
      </c>
      <c r="G181" s="318">
        <f>G63</f>
        <v>0</v>
      </c>
      <c r="H181" s="199" t="s">
        <v>244</v>
      </c>
      <c r="I181" s="5" t="s">
        <v>172</v>
      </c>
      <c r="J181" s="1">
        <f t="shared" si="5"/>
        <v>64</v>
      </c>
      <c r="K181" s="1"/>
    </row>
    <row r="182" spans="1:12" x14ac:dyDescent="0.25">
      <c r="A182" s="1">
        <f t="shared" si="4"/>
        <v>65</v>
      </c>
      <c r="G182" s="20"/>
      <c r="H182" s="20"/>
      <c r="I182" s="5"/>
      <c r="J182" s="1">
        <f t="shared" si="5"/>
        <v>65</v>
      </c>
      <c r="K182" s="1"/>
    </row>
    <row r="183" spans="1:12" ht="19.5" thickBot="1" x14ac:dyDescent="0.3">
      <c r="A183" s="1">
        <f t="shared" si="4"/>
        <v>66</v>
      </c>
      <c r="B183" s="9" t="s">
        <v>137</v>
      </c>
      <c r="G183" s="319">
        <f>G179+G181</f>
        <v>0</v>
      </c>
      <c r="H183" s="199" t="s">
        <v>244</v>
      </c>
      <c r="I183" s="5" t="s">
        <v>173</v>
      </c>
      <c r="J183" s="1">
        <f t="shared" si="5"/>
        <v>66</v>
      </c>
      <c r="K183" s="69"/>
      <c r="L183" s="55"/>
    </row>
    <row r="184" spans="1:12" ht="16.5" thickTop="1" x14ac:dyDescent="0.25">
      <c r="B184" s="9"/>
      <c r="G184" s="68"/>
      <c r="H184" s="68"/>
      <c r="I184" s="5"/>
      <c r="J184" s="1"/>
      <c r="K184" s="69"/>
      <c r="L184" s="55"/>
    </row>
    <row r="185" spans="1:12" x14ac:dyDescent="0.25">
      <c r="B185" s="9"/>
      <c r="G185" s="68"/>
      <c r="H185" s="68"/>
      <c r="I185" s="5"/>
      <c r="J185" s="1"/>
      <c r="K185" s="69"/>
      <c r="L185" s="55"/>
    </row>
    <row r="186" spans="1:12" x14ac:dyDescent="0.25">
      <c r="A186" s="199" t="s">
        <v>244</v>
      </c>
      <c r="B186" s="202" t="str">
        <f>B67</f>
        <v>Items in BOLD have changed due to clearing the ROE Adder to zero for the ER25-270 TO6 Cycle 1 filing.</v>
      </c>
      <c r="G186" s="68"/>
      <c r="H186" s="68"/>
      <c r="I186" s="5"/>
      <c r="J186" s="1"/>
      <c r="K186" s="69"/>
      <c r="L186" s="55"/>
    </row>
    <row r="187" spans="1:12" x14ac:dyDescent="0.25">
      <c r="A187" s="112"/>
      <c r="B187" s="4"/>
      <c r="C187" s="113"/>
      <c r="D187" s="113"/>
      <c r="E187" s="113"/>
      <c r="F187" s="113"/>
      <c r="G187" s="114"/>
      <c r="H187" s="114"/>
      <c r="I187" s="115"/>
      <c r="J187" s="1"/>
    </row>
    <row r="188" spans="1:12" x14ac:dyDescent="0.25">
      <c r="A188" s="112"/>
      <c r="B188" s="4"/>
      <c r="C188" s="113"/>
      <c r="D188" s="113"/>
      <c r="E188" s="113"/>
      <c r="F188" s="113"/>
      <c r="G188" s="114"/>
      <c r="H188" s="114"/>
      <c r="I188" s="115"/>
      <c r="J188" s="1"/>
    </row>
    <row r="189" spans="1:12" x14ac:dyDescent="0.25">
      <c r="B189" s="326" t="s">
        <v>0</v>
      </c>
      <c r="C189" s="326"/>
      <c r="D189" s="326"/>
      <c r="E189" s="326"/>
      <c r="F189" s="326"/>
      <c r="G189" s="326"/>
      <c r="H189" s="326"/>
      <c r="I189" s="326"/>
      <c r="J189" s="1"/>
    </row>
    <row r="190" spans="1:12" x14ac:dyDescent="0.25">
      <c r="B190" s="326" t="s">
        <v>1</v>
      </c>
      <c r="C190" s="326"/>
      <c r="D190" s="326"/>
      <c r="E190" s="326"/>
      <c r="F190" s="326"/>
      <c r="G190" s="326"/>
      <c r="H190" s="326"/>
      <c r="I190" s="326"/>
      <c r="J190" s="1"/>
    </row>
    <row r="191" spans="1:12" x14ac:dyDescent="0.25">
      <c r="B191" s="326" t="s">
        <v>2</v>
      </c>
      <c r="C191" s="326"/>
      <c r="D191" s="326"/>
      <c r="E191" s="326"/>
      <c r="F191" s="326"/>
      <c r="G191" s="326"/>
      <c r="H191" s="326"/>
      <c r="I191" s="326"/>
      <c r="J191" s="1"/>
    </row>
    <row r="192" spans="1:12" x14ac:dyDescent="0.25">
      <c r="B192" s="322" t="str">
        <f>B5</f>
        <v>Base Period &amp; True-Up Period 12 - Months Ending December 31, 2023</v>
      </c>
      <c r="C192" s="322"/>
      <c r="D192" s="322"/>
      <c r="E192" s="322"/>
      <c r="F192" s="322"/>
      <c r="G192" s="322"/>
      <c r="H192" s="322"/>
      <c r="I192" s="322"/>
      <c r="J192" s="1"/>
    </row>
    <row r="193" spans="1:10" x14ac:dyDescent="0.25">
      <c r="B193" s="324" t="s">
        <v>3</v>
      </c>
      <c r="C193" s="325"/>
      <c r="D193" s="325"/>
      <c r="E193" s="325"/>
      <c r="F193" s="325"/>
      <c r="G193" s="325"/>
      <c r="H193" s="325"/>
      <c r="I193" s="325"/>
      <c r="J193" s="1"/>
    </row>
    <row r="194" spans="1:10" x14ac:dyDescent="0.25">
      <c r="B194" s="1"/>
      <c r="C194" s="1"/>
      <c r="D194" s="1"/>
      <c r="E194" s="1"/>
      <c r="F194" s="1"/>
      <c r="G194" s="2"/>
      <c r="H194" s="2"/>
      <c r="I194" s="5"/>
      <c r="J194" s="1"/>
    </row>
    <row r="195" spans="1:10" x14ac:dyDescent="0.25">
      <c r="A195" s="1" t="s">
        <v>4</v>
      </c>
      <c r="B195" s="2"/>
      <c r="C195" s="2"/>
      <c r="D195" s="2"/>
      <c r="E195" s="2"/>
      <c r="F195" s="2"/>
      <c r="G195" s="2"/>
      <c r="H195" s="2"/>
      <c r="I195" s="5"/>
      <c r="J195" s="1" t="s">
        <v>4</v>
      </c>
    </row>
    <row r="196" spans="1:10" x14ac:dyDescent="0.25">
      <c r="A196" s="1" t="s">
        <v>6</v>
      </c>
      <c r="B196" s="1"/>
      <c r="C196" s="1"/>
      <c r="D196" s="1"/>
      <c r="E196" s="1"/>
      <c r="F196" s="1"/>
      <c r="G196" s="6" t="s">
        <v>8</v>
      </c>
      <c r="H196" s="2"/>
      <c r="I196" s="8" t="s">
        <v>9</v>
      </c>
      <c r="J196" s="1" t="s">
        <v>6</v>
      </c>
    </row>
    <row r="197" spans="1:10" x14ac:dyDescent="0.25">
      <c r="G197" s="1"/>
      <c r="H197" s="1"/>
      <c r="I197" s="5"/>
      <c r="J197" s="1"/>
    </row>
    <row r="198" spans="1:10" ht="18.75" x14ac:dyDescent="0.25">
      <c r="A198" s="1">
        <v>1</v>
      </c>
      <c r="B198" s="9" t="s">
        <v>174</v>
      </c>
      <c r="E198" s="2"/>
      <c r="F198" s="2"/>
      <c r="G198" s="42"/>
      <c r="H198" s="42"/>
      <c r="I198" s="5"/>
      <c r="J198" s="1">
        <v>1</v>
      </c>
    </row>
    <row r="199" spans="1:10" x14ac:dyDescent="0.25">
      <c r="A199" s="1">
        <f>A198+1</f>
        <v>2</v>
      </c>
      <c r="B199" s="43"/>
      <c r="E199" s="2"/>
      <c r="F199" s="2"/>
      <c r="G199" s="42"/>
      <c r="H199" s="42"/>
      <c r="I199" s="5"/>
      <c r="J199" s="1">
        <f>J198+1</f>
        <v>2</v>
      </c>
    </row>
    <row r="200" spans="1:10" x14ac:dyDescent="0.25">
      <c r="A200" s="1">
        <f>A199+1</f>
        <v>3</v>
      </c>
      <c r="B200" s="9" t="s">
        <v>92</v>
      </c>
      <c r="E200" s="2"/>
      <c r="F200" s="2"/>
      <c r="G200" s="42"/>
      <c r="H200" s="42"/>
      <c r="I200" s="5"/>
      <c r="J200" s="1">
        <f>J199+1</f>
        <v>3</v>
      </c>
    </row>
    <row r="201" spans="1:10" x14ac:dyDescent="0.25">
      <c r="A201" s="1">
        <f>A200+1</f>
        <v>4</v>
      </c>
      <c r="B201" s="2"/>
      <c r="C201" s="2"/>
      <c r="D201" s="2"/>
      <c r="E201" s="2"/>
      <c r="F201" s="2"/>
      <c r="G201" s="42"/>
      <c r="H201" s="42"/>
      <c r="I201" s="5"/>
      <c r="J201" s="1">
        <f>J200+1</f>
        <v>4</v>
      </c>
    </row>
    <row r="202" spans="1:10" x14ac:dyDescent="0.25">
      <c r="A202" s="1">
        <f t="shared" ref="A202:A263" si="6">A201+1</f>
        <v>5</v>
      </c>
      <c r="B202" s="44" t="s">
        <v>93</v>
      </c>
      <c r="C202" s="2"/>
      <c r="D202" s="2"/>
      <c r="E202" s="2"/>
      <c r="F202" s="2"/>
      <c r="G202" s="42"/>
      <c r="H202" s="42"/>
      <c r="I202" s="45"/>
      <c r="J202" s="1">
        <f t="shared" ref="J202:J263" si="7">J201+1</f>
        <v>5</v>
      </c>
    </row>
    <row r="203" spans="1:10" x14ac:dyDescent="0.25">
      <c r="A203" s="1">
        <f t="shared" si="6"/>
        <v>6</v>
      </c>
      <c r="B203" s="3" t="s">
        <v>94</v>
      </c>
      <c r="D203" s="2"/>
      <c r="E203" s="2"/>
      <c r="F203" s="2"/>
      <c r="G203" s="31">
        <f>G90</f>
        <v>0</v>
      </c>
      <c r="H203" s="2"/>
      <c r="I203" s="5" t="s">
        <v>125</v>
      </c>
      <c r="J203" s="1">
        <f t="shared" si="7"/>
        <v>6</v>
      </c>
    </row>
    <row r="204" spans="1:10" x14ac:dyDescent="0.25">
      <c r="A204" s="1">
        <f t="shared" si="6"/>
        <v>7</v>
      </c>
      <c r="B204" s="3" t="s">
        <v>95</v>
      </c>
      <c r="D204" s="2"/>
      <c r="E204" s="2"/>
      <c r="F204" s="2"/>
      <c r="G204" s="71">
        <v>0</v>
      </c>
      <c r="H204" s="2"/>
      <c r="I204" s="5" t="s">
        <v>126</v>
      </c>
      <c r="J204" s="1">
        <f t="shared" si="7"/>
        <v>7</v>
      </c>
    </row>
    <row r="205" spans="1:10" x14ac:dyDescent="0.25">
      <c r="A205" s="1">
        <f t="shared" si="6"/>
        <v>8</v>
      </c>
      <c r="B205" s="3" t="s">
        <v>97</v>
      </c>
      <c r="D205" s="2"/>
      <c r="E205" s="2"/>
      <c r="F205" s="2"/>
      <c r="G205" s="47">
        <v>0</v>
      </c>
      <c r="H205" s="2"/>
      <c r="I205" s="38"/>
      <c r="J205" s="1">
        <f t="shared" si="7"/>
        <v>8</v>
      </c>
    </row>
    <row r="206" spans="1:10" x14ac:dyDescent="0.25">
      <c r="A206" s="1">
        <f t="shared" si="6"/>
        <v>9</v>
      </c>
      <c r="B206" s="3" t="s">
        <v>127</v>
      </c>
      <c r="D206" s="2"/>
      <c r="E206" s="2"/>
      <c r="F206" s="2"/>
      <c r="G206" s="46">
        <v>0</v>
      </c>
      <c r="H206" s="2"/>
      <c r="I206" s="5" t="s">
        <v>128</v>
      </c>
      <c r="J206" s="1">
        <f t="shared" si="7"/>
        <v>9</v>
      </c>
    </row>
    <row r="207" spans="1:10" x14ac:dyDescent="0.25">
      <c r="A207" s="1">
        <f t="shared" si="6"/>
        <v>10</v>
      </c>
      <c r="B207" s="3" t="s">
        <v>99</v>
      </c>
      <c r="D207" s="2"/>
      <c r="E207" s="2"/>
      <c r="F207" s="2"/>
      <c r="G207" s="72" t="str">
        <f>G127</f>
        <v>21%</v>
      </c>
      <c r="H207" s="2"/>
      <c r="I207" s="5" t="s">
        <v>129</v>
      </c>
      <c r="J207" s="1">
        <f t="shared" si="7"/>
        <v>10</v>
      </c>
    </row>
    <row r="208" spans="1:10" x14ac:dyDescent="0.25">
      <c r="A208" s="1">
        <f t="shared" si="6"/>
        <v>11</v>
      </c>
      <c r="G208" s="1"/>
      <c r="H208" s="1"/>
      <c r="J208" s="1">
        <f t="shared" si="7"/>
        <v>11</v>
      </c>
    </row>
    <row r="209" spans="1:10" x14ac:dyDescent="0.25">
      <c r="A209" s="1">
        <f t="shared" si="6"/>
        <v>12</v>
      </c>
      <c r="B209" s="3" t="s">
        <v>130</v>
      </c>
      <c r="D209" s="2"/>
      <c r="E209" s="2"/>
      <c r="F209" s="2"/>
      <c r="G209" s="54">
        <f>IFERROR((((G203)+(G205/G206))*G207-(G204/G206))/(1-G207),0)</f>
        <v>0</v>
      </c>
      <c r="H209" s="54"/>
      <c r="I209" s="5" t="s">
        <v>131</v>
      </c>
      <c r="J209" s="1">
        <f t="shared" si="7"/>
        <v>12</v>
      </c>
    </row>
    <row r="210" spans="1:10" x14ac:dyDescent="0.25">
      <c r="A210" s="1">
        <f t="shared" si="6"/>
        <v>13</v>
      </c>
      <c r="B210" s="56" t="s">
        <v>104</v>
      </c>
      <c r="D210" s="56"/>
      <c r="G210" s="20"/>
      <c r="H210" s="20"/>
      <c r="J210" s="1">
        <f t="shared" si="7"/>
        <v>13</v>
      </c>
    </row>
    <row r="211" spans="1:10" x14ac:dyDescent="0.25">
      <c r="A211" s="1">
        <f t="shared" si="6"/>
        <v>14</v>
      </c>
      <c r="G211" s="1"/>
      <c r="H211" s="1"/>
      <c r="J211" s="1">
        <f t="shared" si="7"/>
        <v>14</v>
      </c>
    </row>
    <row r="212" spans="1:10" x14ac:dyDescent="0.25">
      <c r="A212" s="1">
        <f t="shared" si="6"/>
        <v>15</v>
      </c>
      <c r="B212" s="9" t="s">
        <v>105</v>
      </c>
      <c r="C212" s="2"/>
      <c r="D212" s="2"/>
      <c r="E212" s="2"/>
      <c r="F212" s="2"/>
      <c r="G212" s="58"/>
      <c r="H212" s="58"/>
      <c r="I212" s="59"/>
      <c r="J212" s="1">
        <f t="shared" si="7"/>
        <v>15</v>
      </c>
    </row>
    <row r="213" spans="1:10" x14ac:dyDescent="0.25">
      <c r="A213" s="1">
        <f t="shared" si="6"/>
        <v>16</v>
      </c>
      <c r="B213" s="61"/>
      <c r="C213" s="2"/>
      <c r="D213" s="2"/>
      <c r="E213" s="2"/>
      <c r="F213" s="2"/>
      <c r="G213" s="58"/>
      <c r="H213" s="58"/>
      <c r="I213" s="45"/>
      <c r="J213" s="1">
        <f t="shared" si="7"/>
        <v>16</v>
      </c>
    </row>
    <row r="214" spans="1:10" x14ac:dyDescent="0.25">
      <c r="A214" s="1">
        <f t="shared" si="6"/>
        <v>17</v>
      </c>
      <c r="B214" s="44" t="s">
        <v>93</v>
      </c>
      <c r="C214" s="2"/>
      <c r="D214" s="2"/>
      <c r="E214" s="2"/>
      <c r="F214" s="2"/>
      <c r="G214" s="58"/>
      <c r="H214" s="58"/>
      <c r="I214" s="45"/>
      <c r="J214" s="1">
        <f t="shared" si="7"/>
        <v>17</v>
      </c>
    </row>
    <row r="215" spans="1:10" x14ac:dyDescent="0.25">
      <c r="A215" s="1">
        <f t="shared" si="6"/>
        <v>18</v>
      </c>
      <c r="B215" s="3" t="s">
        <v>94</v>
      </c>
      <c r="D215" s="2"/>
      <c r="E215" s="2"/>
      <c r="F215" s="2"/>
      <c r="G215" s="20">
        <f>G203</f>
        <v>0</v>
      </c>
      <c r="H215" s="20"/>
      <c r="I215" s="5" t="s">
        <v>106</v>
      </c>
      <c r="J215" s="1">
        <f t="shared" si="7"/>
        <v>18</v>
      </c>
    </row>
    <row r="216" spans="1:10" x14ac:dyDescent="0.25">
      <c r="A216" s="1">
        <f t="shared" si="6"/>
        <v>19</v>
      </c>
      <c r="B216" s="3" t="s">
        <v>107</v>
      </c>
      <c r="D216" s="2"/>
      <c r="E216" s="2"/>
      <c r="F216" s="2"/>
      <c r="G216" s="71">
        <v>0</v>
      </c>
      <c r="H216" s="20"/>
      <c r="I216" s="5" t="s">
        <v>126</v>
      </c>
      <c r="J216" s="1">
        <f t="shared" si="7"/>
        <v>19</v>
      </c>
    </row>
    <row r="217" spans="1:10" x14ac:dyDescent="0.25">
      <c r="A217" s="1">
        <f t="shared" si="6"/>
        <v>20</v>
      </c>
      <c r="B217" s="3" t="s">
        <v>97</v>
      </c>
      <c r="D217" s="2"/>
      <c r="E217" s="2"/>
      <c r="F217" s="2"/>
      <c r="G217" s="21">
        <f>G205</f>
        <v>0</v>
      </c>
      <c r="H217" s="21"/>
      <c r="I217" s="5" t="s">
        <v>109</v>
      </c>
      <c r="J217" s="1">
        <f t="shared" si="7"/>
        <v>20</v>
      </c>
    </row>
    <row r="218" spans="1:10" x14ac:dyDescent="0.25">
      <c r="A218" s="1">
        <f t="shared" si="6"/>
        <v>21</v>
      </c>
      <c r="B218" s="3" t="s">
        <v>127</v>
      </c>
      <c r="D218" s="2"/>
      <c r="E218" s="2"/>
      <c r="F218" s="2"/>
      <c r="G218" s="21">
        <f>G206</f>
        <v>0</v>
      </c>
      <c r="H218" s="21"/>
      <c r="I218" s="5" t="s">
        <v>110</v>
      </c>
      <c r="J218" s="1">
        <f t="shared" si="7"/>
        <v>21</v>
      </c>
    </row>
    <row r="219" spans="1:10" x14ac:dyDescent="0.25">
      <c r="A219" s="1">
        <f t="shared" si="6"/>
        <v>22</v>
      </c>
      <c r="B219" s="3" t="s">
        <v>111</v>
      </c>
      <c r="D219" s="2"/>
      <c r="E219" s="2"/>
      <c r="F219" s="2"/>
      <c r="G219" s="54">
        <f>G209</f>
        <v>0</v>
      </c>
      <c r="H219" s="54"/>
      <c r="I219" s="5" t="s">
        <v>112</v>
      </c>
      <c r="J219" s="1">
        <f t="shared" si="7"/>
        <v>22</v>
      </c>
    </row>
    <row r="220" spans="1:10" x14ac:dyDescent="0.25">
      <c r="A220" s="1">
        <f t="shared" si="6"/>
        <v>23</v>
      </c>
      <c r="B220" s="3" t="s">
        <v>113</v>
      </c>
      <c r="D220" s="2"/>
      <c r="E220" s="2"/>
      <c r="F220" s="2"/>
      <c r="G220" s="73" t="str">
        <f>G140</f>
        <v>8.84%</v>
      </c>
      <c r="H220" s="2"/>
      <c r="I220" s="5" t="s">
        <v>132</v>
      </c>
      <c r="J220" s="1">
        <f t="shared" si="7"/>
        <v>23</v>
      </c>
    </row>
    <row r="221" spans="1:10" x14ac:dyDescent="0.25">
      <c r="A221" s="1">
        <f t="shared" si="6"/>
        <v>24</v>
      </c>
      <c r="B221" s="4"/>
      <c r="D221" s="2"/>
      <c r="E221" s="2"/>
      <c r="F221" s="2"/>
      <c r="G221" s="65"/>
      <c r="H221" s="65"/>
      <c r="I221" s="62"/>
      <c r="J221" s="1">
        <f t="shared" si="7"/>
        <v>24</v>
      </c>
    </row>
    <row r="222" spans="1:10" x14ac:dyDescent="0.25">
      <c r="A222" s="1">
        <f t="shared" si="6"/>
        <v>25</v>
      </c>
      <c r="B222" s="3" t="s">
        <v>116</v>
      </c>
      <c r="C222" s="1"/>
      <c r="D222" s="1"/>
      <c r="E222" s="2"/>
      <c r="F222" s="2"/>
      <c r="G222" s="53">
        <f>IFERROR((((G215)+(G217/G218)+G209)*G220-(G216/G218))/(1-G220),0)</f>
        <v>0</v>
      </c>
      <c r="H222" s="54"/>
      <c r="I222" s="5" t="s">
        <v>117</v>
      </c>
      <c r="J222" s="1">
        <f t="shared" si="7"/>
        <v>25</v>
      </c>
    </row>
    <row r="223" spans="1:10" x14ac:dyDescent="0.25">
      <c r="A223" s="1">
        <f t="shared" si="6"/>
        <v>26</v>
      </c>
      <c r="B223" s="56" t="s">
        <v>118</v>
      </c>
      <c r="D223" s="56"/>
      <c r="G223" s="1"/>
      <c r="H223" s="1"/>
      <c r="I223" s="5"/>
      <c r="J223" s="1">
        <f t="shared" si="7"/>
        <v>26</v>
      </c>
    </row>
    <row r="224" spans="1:10" x14ac:dyDescent="0.25">
      <c r="A224" s="1">
        <f t="shared" si="6"/>
        <v>27</v>
      </c>
      <c r="G224" s="1"/>
      <c r="H224" s="1"/>
      <c r="I224" s="5"/>
      <c r="J224" s="1">
        <f t="shared" si="7"/>
        <v>27</v>
      </c>
    </row>
    <row r="225" spans="1:10" x14ac:dyDescent="0.25">
      <c r="A225" s="1">
        <f t="shared" si="6"/>
        <v>28</v>
      </c>
      <c r="B225" s="9" t="s">
        <v>124</v>
      </c>
      <c r="G225" s="54">
        <f>G222+G209</f>
        <v>0</v>
      </c>
      <c r="H225" s="54"/>
      <c r="I225" s="5" t="s">
        <v>119</v>
      </c>
      <c r="J225" s="1">
        <f t="shared" si="7"/>
        <v>28</v>
      </c>
    </row>
    <row r="226" spans="1:10" x14ac:dyDescent="0.25">
      <c r="A226" s="1">
        <f t="shared" si="6"/>
        <v>29</v>
      </c>
      <c r="G226" s="1"/>
      <c r="H226" s="1"/>
      <c r="I226" s="5"/>
      <c r="J226" s="1">
        <f t="shared" si="7"/>
        <v>29</v>
      </c>
    </row>
    <row r="227" spans="1:10" x14ac:dyDescent="0.25">
      <c r="A227" s="1">
        <f t="shared" si="6"/>
        <v>30</v>
      </c>
      <c r="B227" s="9" t="s">
        <v>175</v>
      </c>
      <c r="G227" s="67">
        <f>G88</f>
        <v>1.8646691487816846E-2</v>
      </c>
      <c r="H227" s="2"/>
      <c r="I227" s="5" t="s">
        <v>176</v>
      </c>
      <c r="J227" s="1">
        <f t="shared" si="7"/>
        <v>30</v>
      </c>
    </row>
    <row r="228" spans="1:10" x14ac:dyDescent="0.25">
      <c r="A228" s="1">
        <f t="shared" si="6"/>
        <v>31</v>
      </c>
      <c r="G228" s="1"/>
      <c r="H228" s="1"/>
      <c r="I228" s="5"/>
      <c r="J228" s="1">
        <f t="shared" si="7"/>
        <v>31</v>
      </c>
    </row>
    <row r="229" spans="1:10" ht="19.5" thickBot="1" x14ac:dyDescent="0.3">
      <c r="A229" s="1">
        <f t="shared" si="6"/>
        <v>32</v>
      </c>
      <c r="B229" s="9" t="s">
        <v>133</v>
      </c>
      <c r="G229" s="70">
        <f>G225+G227</f>
        <v>1.8646691487816846E-2</v>
      </c>
      <c r="H229" s="54"/>
      <c r="I229" s="5" t="s">
        <v>166</v>
      </c>
      <c r="J229" s="1">
        <f t="shared" si="7"/>
        <v>32</v>
      </c>
    </row>
    <row r="230" spans="1:10" ht="17.25" thickTop="1" thickBot="1" x14ac:dyDescent="0.3">
      <c r="A230" s="25">
        <f t="shared" si="6"/>
        <v>33</v>
      </c>
      <c r="B230" s="39"/>
      <c r="C230" s="26"/>
      <c r="D230" s="26"/>
      <c r="E230" s="26"/>
      <c r="F230" s="26"/>
      <c r="G230" s="75"/>
      <c r="H230" s="75"/>
      <c r="I230" s="27"/>
      <c r="J230" s="25">
        <f t="shared" si="7"/>
        <v>33</v>
      </c>
    </row>
    <row r="231" spans="1:10" x14ac:dyDescent="0.25">
      <c r="A231" s="1">
        <f t="shared" si="6"/>
        <v>34</v>
      </c>
      <c r="B231" s="9"/>
      <c r="G231" s="54"/>
      <c r="H231" s="54"/>
      <c r="I231" s="5"/>
      <c r="J231" s="1">
        <f t="shared" si="7"/>
        <v>34</v>
      </c>
    </row>
    <row r="232" spans="1:10" ht="18.75" x14ac:dyDescent="0.25">
      <c r="A232" s="1">
        <f t="shared" si="6"/>
        <v>35</v>
      </c>
      <c r="B232" s="9" t="s">
        <v>121</v>
      </c>
      <c r="E232" s="2"/>
      <c r="F232" s="2"/>
      <c r="G232" s="42"/>
      <c r="H232" s="42"/>
      <c r="I232" s="5"/>
      <c r="J232" s="1">
        <f t="shared" si="7"/>
        <v>35</v>
      </c>
    </row>
    <row r="233" spans="1:10" x14ac:dyDescent="0.25">
      <c r="A233" s="1">
        <f t="shared" si="6"/>
        <v>36</v>
      </c>
      <c r="B233" s="43"/>
      <c r="E233" s="2"/>
      <c r="F233" s="2"/>
      <c r="G233" s="42"/>
      <c r="H233" s="42"/>
      <c r="I233" s="5"/>
      <c r="J233" s="1">
        <f t="shared" si="7"/>
        <v>36</v>
      </c>
    </row>
    <row r="234" spans="1:10" x14ac:dyDescent="0.25">
      <c r="A234" s="1">
        <f t="shared" si="6"/>
        <v>37</v>
      </c>
      <c r="B234" s="9" t="s">
        <v>92</v>
      </c>
      <c r="E234" s="2"/>
      <c r="F234" s="2"/>
      <c r="G234" s="42"/>
      <c r="H234" s="42"/>
      <c r="I234" s="5"/>
      <c r="J234" s="1">
        <f t="shared" si="7"/>
        <v>37</v>
      </c>
    </row>
    <row r="235" spans="1:10" x14ac:dyDescent="0.25">
      <c r="A235" s="1">
        <f t="shared" si="6"/>
        <v>38</v>
      </c>
      <c r="B235" s="2"/>
      <c r="C235" s="2"/>
      <c r="D235" s="2"/>
      <c r="E235" s="2"/>
      <c r="F235" s="2"/>
      <c r="G235" s="42"/>
      <c r="H235" s="42"/>
      <c r="I235" s="5"/>
      <c r="J235" s="1">
        <f t="shared" si="7"/>
        <v>38</v>
      </c>
    </row>
    <row r="236" spans="1:10" x14ac:dyDescent="0.25">
      <c r="A236" s="1">
        <f t="shared" si="6"/>
        <v>39</v>
      </c>
      <c r="B236" s="44" t="s">
        <v>93</v>
      </c>
      <c r="C236" s="2"/>
      <c r="D236" s="2"/>
      <c r="E236" s="2"/>
      <c r="F236" s="2"/>
      <c r="G236" s="42"/>
      <c r="H236" s="42"/>
      <c r="I236" s="45"/>
      <c r="J236" s="1">
        <f t="shared" si="7"/>
        <v>39</v>
      </c>
    </row>
    <row r="237" spans="1:10" x14ac:dyDescent="0.25">
      <c r="A237" s="1">
        <f t="shared" si="6"/>
        <v>40</v>
      </c>
      <c r="B237" s="3" t="s">
        <v>122</v>
      </c>
      <c r="D237" s="2"/>
      <c r="E237" s="2"/>
      <c r="F237" s="2"/>
      <c r="G237" s="31">
        <f>G103</f>
        <v>0</v>
      </c>
      <c r="H237" s="2"/>
      <c r="I237" s="5" t="s">
        <v>134</v>
      </c>
      <c r="J237" s="1">
        <f t="shared" si="7"/>
        <v>40</v>
      </c>
    </row>
    <row r="238" spans="1:10" x14ac:dyDescent="0.25">
      <c r="A238" s="1">
        <f t="shared" si="6"/>
        <v>41</v>
      </c>
      <c r="B238" s="3" t="s">
        <v>95</v>
      </c>
      <c r="D238" s="2"/>
      <c r="E238" s="2"/>
      <c r="F238" s="2"/>
      <c r="G238" s="71">
        <v>0</v>
      </c>
      <c r="H238" s="2"/>
      <c r="I238" s="5" t="s">
        <v>126</v>
      </c>
      <c r="J238" s="1">
        <f t="shared" si="7"/>
        <v>41</v>
      </c>
    </row>
    <row r="239" spans="1:10" x14ac:dyDescent="0.25">
      <c r="A239" s="1">
        <f t="shared" si="6"/>
        <v>42</v>
      </c>
      <c r="B239" s="3" t="s">
        <v>97</v>
      </c>
      <c r="D239" s="2"/>
      <c r="E239" s="2"/>
      <c r="F239" s="2"/>
      <c r="G239" s="47">
        <v>0</v>
      </c>
      <c r="H239" s="2"/>
      <c r="I239" s="38"/>
      <c r="J239" s="1">
        <f t="shared" si="7"/>
        <v>42</v>
      </c>
    </row>
    <row r="240" spans="1:10" x14ac:dyDescent="0.25">
      <c r="A240" s="1">
        <f t="shared" si="6"/>
        <v>43</v>
      </c>
      <c r="B240" s="3" t="s">
        <v>127</v>
      </c>
      <c r="D240" s="2"/>
      <c r="E240" s="2"/>
      <c r="F240" s="2"/>
      <c r="G240" s="46">
        <v>0</v>
      </c>
      <c r="H240" s="2"/>
      <c r="I240" s="5" t="s">
        <v>128</v>
      </c>
      <c r="J240" s="1">
        <f t="shared" si="7"/>
        <v>43</v>
      </c>
    </row>
    <row r="241" spans="1:10" x14ac:dyDescent="0.25">
      <c r="A241" s="1">
        <f t="shared" si="6"/>
        <v>44</v>
      </c>
      <c r="B241" s="3" t="s">
        <v>99</v>
      </c>
      <c r="D241" s="2"/>
      <c r="E241" s="2"/>
      <c r="F241" s="2"/>
      <c r="G241" s="72" t="str">
        <f>G161</f>
        <v>21%</v>
      </c>
      <c r="H241" s="2"/>
      <c r="I241" s="5" t="s">
        <v>177</v>
      </c>
      <c r="J241" s="1">
        <f t="shared" si="7"/>
        <v>44</v>
      </c>
    </row>
    <row r="242" spans="1:10" x14ac:dyDescent="0.25">
      <c r="A242" s="1">
        <f t="shared" si="6"/>
        <v>45</v>
      </c>
      <c r="G242" s="1"/>
      <c r="H242" s="1"/>
      <c r="J242" s="1">
        <f t="shared" si="7"/>
        <v>45</v>
      </c>
    </row>
    <row r="243" spans="1:10" x14ac:dyDescent="0.25">
      <c r="A243" s="1">
        <f t="shared" si="6"/>
        <v>46</v>
      </c>
      <c r="B243" s="3" t="s">
        <v>102</v>
      </c>
      <c r="D243" s="2"/>
      <c r="E243" s="2"/>
      <c r="F243" s="2"/>
      <c r="G243" s="54">
        <f>IFERROR((((G237)+(G239/G240))*G241-(G238/G240))/(1-G241),0)</f>
        <v>0</v>
      </c>
      <c r="H243" s="54"/>
      <c r="I243" s="5" t="s">
        <v>131</v>
      </c>
      <c r="J243" s="1">
        <f t="shared" si="7"/>
        <v>46</v>
      </c>
    </row>
    <row r="244" spans="1:10" x14ac:dyDescent="0.25">
      <c r="A244" s="1">
        <f t="shared" si="6"/>
        <v>47</v>
      </c>
      <c r="B244" s="56" t="s">
        <v>104</v>
      </c>
      <c r="D244" s="56"/>
      <c r="G244" s="20"/>
      <c r="H244" s="20"/>
      <c r="J244" s="1">
        <f t="shared" si="7"/>
        <v>47</v>
      </c>
    </row>
    <row r="245" spans="1:10" x14ac:dyDescent="0.25">
      <c r="A245" s="1">
        <f t="shared" si="6"/>
        <v>48</v>
      </c>
      <c r="G245" s="1"/>
      <c r="H245" s="1"/>
      <c r="J245" s="1">
        <f t="shared" si="7"/>
        <v>48</v>
      </c>
    </row>
    <row r="246" spans="1:10" x14ac:dyDescent="0.25">
      <c r="A246" s="1">
        <f t="shared" si="6"/>
        <v>49</v>
      </c>
      <c r="B246" s="9" t="s">
        <v>105</v>
      </c>
      <c r="C246" s="2"/>
      <c r="D246" s="2"/>
      <c r="E246" s="2"/>
      <c r="F246" s="2"/>
      <c r="G246" s="58"/>
      <c r="H246" s="58"/>
      <c r="I246" s="59"/>
      <c r="J246" s="1">
        <f t="shared" si="7"/>
        <v>49</v>
      </c>
    </row>
    <row r="247" spans="1:10" x14ac:dyDescent="0.25">
      <c r="A247" s="1">
        <f t="shared" si="6"/>
        <v>50</v>
      </c>
      <c r="B247" s="61"/>
      <c r="C247" s="2"/>
      <c r="D247" s="2"/>
      <c r="E247" s="2"/>
      <c r="F247" s="2"/>
      <c r="G247" s="58"/>
      <c r="H247" s="58"/>
      <c r="I247" s="45"/>
      <c r="J247" s="1">
        <f t="shared" si="7"/>
        <v>50</v>
      </c>
    </row>
    <row r="248" spans="1:10" x14ac:dyDescent="0.25">
      <c r="A248" s="1">
        <f t="shared" si="6"/>
        <v>51</v>
      </c>
      <c r="B248" s="44" t="s">
        <v>93</v>
      </c>
      <c r="C248" s="2"/>
      <c r="D248" s="2"/>
      <c r="E248" s="2"/>
      <c r="F248" s="2"/>
      <c r="G248" s="58"/>
      <c r="H248" s="58"/>
      <c r="I248" s="45"/>
      <c r="J248" s="1">
        <f t="shared" si="7"/>
        <v>51</v>
      </c>
    </row>
    <row r="249" spans="1:10" x14ac:dyDescent="0.25">
      <c r="A249" s="1">
        <f t="shared" si="6"/>
        <v>52</v>
      </c>
      <c r="B249" s="3" t="s">
        <v>122</v>
      </c>
      <c r="D249" s="2"/>
      <c r="E249" s="2"/>
      <c r="F249" s="2"/>
      <c r="G249" s="20">
        <f>G237</f>
        <v>0</v>
      </c>
      <c r="H249" s="20"/>
      <c r="I249" s="5" t="s">
        <v>168</v>
      </c>
      <c r="J249" s="1">
        <f t="shared" si="7"/>
        <v>52</v>
      </c>
    </row>
    <row r="250" spans="1:10" x14ac:dyDescent="0.25">
      <c r="A250" s="1">
        <f t="shared" si="6"/>
        <v>53</v>
      </c>
      <c r="B250" s="3" t="s">
        <v>107</v>
      </c>
      <c r="D250" s="2"/>
      <c r="E250" s="2"/>
      <c r="F250" s="2"/>
      <c r="G250" s="71">
        <v>0</v>
      </c>
      <c r="H250" s="20"/>
      <c r="I250" s="5" t="s">
        <v>126</v>
      </c>
      <c r="J250" s="1">
        <f t="shared" si="7"/>
        <v>53</v>
      </c>
    </row>
    <row r="251" spans="1:10" x14ac:dyDescent="0.25">
      <c r="A251" s="1">
        <f t="shared" si="6"/>
        <v>54</v>
      </c>
      <c r="B251" s="3" t="s">
        <v>97</v>
      </c>
      <c r="D251" s="2"/>
      <c r="E251" s="2"/>
      <c r="F251" s="2"/>
      <c r="G251" s="21">
        <f>G239</f>
        <v>0</v>
      </c>
      <c r="H251" s="21"/>
      <c r="I251" s="5" t="s">
        <v>169</v>
      </c>
      <c r="J251" s="1">
        <f t="shared" si="7"/>
        <v>54</v>
      </c>
    </row>
    <row r="252" spans="1:10" x14ac:dyDescent="0.25">
      <c r="A252" s="1">
        <f t="shared" si="6"/>
        <v>55</v>
      </c>
      <c r="B252" s="3" t="s">
        <v>127</v>
      </c>
      <c r="D252" s="2"/>
      <c r="E252" s="2"/>
      <c r="F252" s="2"/>
      <c r="G252" s="21">
        <f>G240</f>
        <v>0</v>
      </c>
      <c r="H252" s="21"/>
      <c r="I252" s="5" t="s">
        <v>170</v>
      </c>
      <c r="J252" s="1">
        <f t="shared" si="7"/>
        <v>55</v>
      </c>
    </row>
    <row r="253" spans="1:10" x14ac:dyDescent="0.25">
      <c r="A253" s="1">
        <f t="shared" si="6"/>
        <v>56</v>
      </c>
      <c r="B253" s="3" t="s">
        <v>111</v>
      </c>
      <c r="D253" s="2"/>
      <c r="E253" s="2"/>
      <c r="F253" s="2"/>
      <c r="G253" s="54">
        <f>G243</f>
        <v>0</v>
      </c>
      <c r="H253" s="54"/>
      <c r="I253" s="5" t="s">
        <v>123</v>
      </c>
      <c r="J253" s="1">
        <f t="shared" si="7"/>
        <v>56</v>
      </c>
    </row>
    <row r="254" spans="1:10" x14ac:dyDescent="0.25">
      <c r="A254" s="1">
        <f t="shared" si="6"/>
        <v>57</v>
      </c>
      <c r="B254" s="3" t="s">
        <v>113</v>
      </c>
      <c r="D254" s="2"/>
      <c r="E254" s="2"/>
      <c r="F254" s="2"/>
      <c r="G254" s="73" t="str">
        <f>G174</f>
        <v>8.84%</v>
      </c>
      <c r="H254" s="2"/>
      <c r="I254" s="5" t="s">
        <v>178</v>
      </c>
      <c r="J254" s="1">
        <f t="shared" si="7"/>
        <v>57</v>
      </c>
    </row>
    <row r="255" spans="1:10" x14ac:dyDescent="0.25">
      <c r="A255" s="1">
        <f t="shared" si="6"/>
        <v>58</v>
      </c>
      <c r="B255" s="4"/>
      <c r="D255" s="2"/>
      <c r="E255" s="2"/>
      <c r="F255" s="2"/>
      <c r="G255" s="65"/>
      <c r="H255" s="65"/>
      <c r="I255" s="62"/>
      <c r="J255" s="1">
        <f t="shared" si="7"/>
        <v>58</v>
      </c>
    </row>
    <row r="256" spans="1:10" x14ac:dyDescent="0.25">
      <c r="A256" s="1">
        <f t="shared" si="6"/>
        <v>59</v>
      </c>
      <c r="B256" s="3" t="s">
        <v>116</v>
      </c>
      <c r="C256" s="1"/>
      <c r="D256" s="1"/>
      <c r="E256" s="2"/>
      <c r="F256" s="2"/>
      <c r="G256" s="53">
        <f>IFERROR((((G249)+(G251/G252)+G243)*G254-(G250/G252))/(1-G254),0)</f>
        <v>0</v>
      </c>
      <c r="H256" s="54"/>
      <c r="I256" s="5" t="s">
        <v>117</v>
      </c>
      <c r="J256" s="1">
        <f t="shared" si="7"/>
        <v>59</v>
      </c>
    </row>
    <row r="257" spans="1:10" x14ac:dyDescent="0.25">
      <c r="A257" s="1">
        <f t="shared" si="6"/>
        <v>60</v>
      </c>
      <c r="B257" s="56" t="s">
        <v>118</v>
      </c>
      <c r="D257" s="56"/>
      <c r="G257" s="1"/>
      <c r="H257" s="1"/>
      <c r="I257" s="5"/>
      <c r="J257" s="1">
        <f t="shared" si="7"/>
        <v>60</v>
      </c>
    </row>
    <row r="258" spans="1:10" x14ac:dyDescent="0.25">
      <c r="A258" s="1">
        <f t="shared" si="6"/>
        <v>61</v>
      </c>
      <c r="G258" s="1"/>
      <c r="H258" s="1"/>
      <c r="I258" s="5"/>
      <c r="J258" s="1">
        <f t="shared" si="7"/>
        <v>61</v>
      </c>
    </row>
    <row r="259" spans="1:10" x14ac:dyDescent="0.25">
      <c r="A259" s="1">
        <f t="shared" si="6"/>
        <v>62</v>
      </c>
      <c r="B259" s="9" t="s">
        <v>124</v>
      </c>
      <c r="G259" s="54">
        <f>G256+G243</f>
        <v>0</v>
      </c>
      <c r="H259" s="54"/>
      <c r="I259" s="5" t="s">
        <v>171</v>
      </c>
      <c r="J259" s="1">
        <f t="shared" si="7"/>
        <v>62</v>
      </c>
    </row>
    <row r="260" spans="1:10" x14ac:dyDescent="0.25">
      <c r="A260" s="1">
        <f t="shared" si="6"/>
        <v>63</v>
      </c>
      <c r="G260" s="1"/>
      <c r="H260" s="1"/>
      <c r="I260" s="5"/>
      <c r="J260" s="1">
        <f t="shared" si="7"/>
        <v>63</v>
      </c>
    </row>
    <row r="261" spans="1:10" x14ac:dyDescent="0.25">
      <c r="A261" s="1">
        <f t="shared" si="6"/>
        <v>64</v>
      </c>
      <c r="B261" s="9" t="s">
        <v>135</v>
      </c>
      <c r="G261" s="67">
        <f>G101</f>
        <v>0</v>
      </c>
      <c r="H261" s="2"/>
      <c r="I261" s="5" t="s">
        <v>136</v>
      </c>
      <c r="J261" s="1">
        <f t="shared" si="7"/>
        <v>64</v>
      </c>
    </row>
    <row r="262" spans="1:10" x14ac:dyDescent="0.25">
      <c r="A262" s="1">
        <f t="shared" si="6"/>
        <v>65</v>
      </c>
      <c r="G262" s="1"/>
      <c r="H262" s="1"/>
      <c r="I262" s="5"/>
      <c r="J262" s="1">
        <f t="shared" si="7"/>
        <v>65</v>
      </c>
    </row>
    <row r="263" spans="1:10" ht="19.5" thickBot="1" x14ac:dyDescent="0.3">
      <c r="A263" s="1">
        <f t="shared" si="6"/>
        <v>66</v>
      </c>
      <c r="B263" s="9" t="s">
        <v>137</v>
      </c>
      <c r="G263" s="70">
        <f>G259+G261</f>
        <v>0</v>
      </c>
      <c r="H263" s="54"/>
      <c r="I263" s="5" t="s">
        <v>173</v>
      </c>
      <c r="J263" s="1">
        <f t="shared" si="7"/>
        <v>66</v>
      </c>
    </row>
    <row r="264" spans="1:10" ht="16.5" thickTop="1" x14ac:dyDescent="0.25"/>
    <row r="266" spans="1:10" ht="18.75" x14ac:dyDescent="0.25">
      <c r="A266" s="37">
        <v>1</v>
      </c>
      <c r="B266" s="3" t="s">
        <v>179</v>
      </c>
    </row>
    <row r="268" spans="1:10" ht="18.75" x14ac:dyDescent="0.25">
      <c r="A268" s="37"/>
    </row>
  </sheetData>
  <mergeCells count="20">
    <mergeCell ref="B110:I110"/>
    <mergeCell ref="B2:I2"/>
    <mergeCell ref="B3:I3"/>
    <mergeCell ref="B4:I4"/>
    <mergeCell ref="B5:I5"/>
    <mergeCell ref="B6:I6"/>
    <mergeCell ref="B71:I71"/>
    <mergeCell ref="B72:I72"/>
    <mergeCell ref="B73:I73"/>
    <mergeCell ref="B74:I74"/>
    <mergeCell ref="B75:I75"/>
    <mergeCell ref="B109:I109"/>
    <mergeCell ref="B192:I192"/>
    <mergeCell ref="B193:I193"/>
    <mergeCell ref="B111:I111"/>
    <mergeCell ref="B112:I112"/>
    <mergeCell ref="B113:I113"/>
    <mergeCell ref="B189:I189"/>
    <mergeCell ref="B190:I190"/>
    <mergeCell ref="B191:I191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&amp;L&amp;A&amp;CPage 5.&amp;P&amp;R&amp;F</oddFooter>
  </headerFooter>
  <rowBreaks count="3" manualBreakCount="3">
    <brk id="69" max="16383" man="1"/>
    <brk id="107" max="16383" man="1"/>
    <brk id="18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FF54-812E-4695-885C-74E5877E1FD1}">
  <dimension ref="A1:Q271"/>
  <sheetViews>
    <sheetView view="pageBreakPreview" zoomScale="80" zoomScaleNormal="80" zoomScaleSheetLayoutView="80" workbookViewId="0">
      <selection activeCell="G159" sqref="G159"/>
    </sheetView>
  </sheetViews>
  <sheetFormatPr defaultColWidth="8.7109375" defaultRowHeight="15.75" x14ac:dyDescent="0.25"/>
  <cols>
    <col min="1" max="1" width="5.28515625" style="1" customWidth="1"/>
    <col min="2" max="2" width="55.42578125" style="3" customWidth="1"/>
    <col min="3" max="5" width="15.5703125" style="3" customWidth="1"/>
    <col min="6" max="6" width="1.5703125" style="3" customWidth="1"/>
    <col min="7" max="7" width="16.7109375" style="3" customWidth="1"/>
    <col min="8" max="8" width="1.5703125" style="3" customWidth="1"/>
    <col min="9" max="9" width="41.28515625" style="41" customWidth="1"/>
    <col min="10" max="10" width="5.28515625" style="3" customWidth="1"/>
    <col min="11" max="11" width="10.28515625" style="3" customWidth="1"/>
    <col min="12" max="12" width="15" style="3" customWidth="1"/>
    <col min="13" max="13" width="10.42578125" style="3" customWidth="1"/>
    <col min="14" max="16384" width="8.7109375" style="3"/>
  </cols>
  <sheetData>
    <row r="1" spans="1:12" x14ac:dyDescent="0.25">
      <c r="A1" s="195" t="s">
        <v>242</v>
      </c>
      <c r="G1" s="40"/>
      <c r="H1" s="40"/>
      <c r="I1" s="38"/>
      <c r="J1" s="1"/>
      <c r="L1" s="76"/>
    </row>
    <row r="2" spans="1:12" x14ac:dyDescent="0.25">
      <c r="B2" s="326" t="s">
        <v>0</v>
      </c>
      <c r="C2" s="326"/>
      <c r="D2" s="326"/>
      <c r="E2" s="326"/>
      <c r="F2" s="326"/>
      <c r="G2" s="326"/>
      <c r="H2" s="326"/>
      <c r="I2" s="326"/>
      <c r="J2" s="1"/>
    </row>
    <row r="3" spans="1:12" x14ac:dyDescent="0.25">
      <c r="B3" s="326" t="s">
        <v>138</v>
      </c>
      <c r="C3" s="326"/>
      <c r="D3" s="326"/>
      <c r="E3" s="326"/>
      <c r="F3" s="326"/>
      <c r="G3" s="326"/>
      <c r="H3" s="326"/>
      <c r="I3" s="326"/>
      <c r="J3" s="1"/>
    </row>
    <row r="4" spans="1:12" x14ac:dyDescent="0.25">
      <c r="B4" s="326" t="s">
        <v>2</v>
      </c>
      <c r="C4" s="326"/>
      <c r="D4" s="326"/>
      <c r="E4" s="326"/>
      <c r="F4" s="326"/>
      <c r="G4" s="326"/>
      <c r="H4" s="326"/>
      <c r="I4" s="326"/>
      <c r="J4" s="1"/>
    </row>
    <row r="5" spans="1:12" x14ac:dyDescent="0.25">
      <c r="B5" s="322" t="str">
        <f>'[1]Stmt AD'!B5</f>
        <v>Base Period &amp; True-Up Period 12 - Months Ending December 31, 2023</v>
      </c>
      <c r="C5" s="322"/>
      <c r="D5" s="322"/>
      <c r="E5" s="322"/>
      <c r="F5" s="322"/>
      <c r="G5" s="322"/>
      <c r="H5" s="322"/>
      <c r="I5" s="322"/>
      <c r="J5" s="1"/>
    </row>
    <row r="6" spans="1:12" x14ac:dyDescent="0.25">
      <c r="B6" s="324" t="s">
        <v>3</v>
      </c>
      <c r="C6" s="325"/>
      <c r="D6" s="325"/>
      <c r="E6" s="325"/>
      <c r="F6" s="325"/>
      <c r="G6" s="325"/>
      <c r="H6" s="325"/>
      <c r="I6" s="325"/>
      <c r="J6" s="1"/>
    </row>
    <row r="7" spans="1:12" x14ac:dyDescent="0.25">
      <c r="B7" s="1"/>
      <c r="C7" s="1"/>
      <c r="D7" s="1"/>
      <c r="E7" s="1"/>
      <c r="F7" s="1"/>
      <c r="G7" s="1"/>
      <c r="H7" s="1"/>
      <c r="I7" s="5"/>
      <c r="J7" s="1"/>
    </row>
    <row r="8" spans="1:12" x14ac:dyDescent="0.25">
      <c r="A8" s="1" t="s">
        <v>4</v>
      </c>
      <c r="B8" s="2"/>
      <c r="C8" s="2"/>
      <c r="D8" s="2"/>
      <c r="E8" s="1" t="s">
        <v>5</v>
      </c>
      <c r="F8" s="2"/>
      <c r="G8" s="2"/>
      <c r="H8" s="2"/>
      <c r="I8" s="5"/>
      <c r="J8" s="1" t="s">
        <v>4</v>
      </c>
    </row>
    <row r="9" spans="1:12" x14ac:dyDescent="0.25">
      <c r="A9" s="1" t="s">
        <v>6</v>
      </c>
      <c r="B9" s="1"/>
      <c r="C9" s="1"/>
      <c r="D9" s="1"/>
      <c r="E9" s="6" t="s">
        <v>7</v>
      </c>
      <c r="F9" s="1"/>
      <c r="G9" s="7" t="s">
        <v>8</v>
      </c>
      <c r="H9" s="2"/>
      <c r="I9" s="8" t="s">
        <v>9</v>
      </c>
      <c r="J9" s="1" t="s">
        <v>6</v>
      </c>
    </row>
    <row r="10" spans="1:12" x14ac:dyDescent="0.25">
      <c r="B10" s="1"/>
      <c r="C10" s="1"/>
      <c r="D10" s="1"/>
      <c r="E10" s="1"/>
      <c r="F10" s="1"/>
      <c r="G10" s="1"/>
      <c r="H10" s="1"/>
      <c r="I10" s="5"/>
      <c r="J10" s="1"/>
      <c r="L10" s="76"/>
    </row>
    <row r="11" spans="1:12" x14ac:dyDescent="0.25">
      <c r="A11" s="1">
        <v>1</v>
      </c>
      <c r="B11" s="9" t="s">
        <v>10</v>
      </c>
      <c r="H11" s="2"/>
      <c r="I11" s="5"/>
      <c r="J11" s="1">
        <f>A11</f>
        <v>1</v>
      </c>
      <c r="L11" s="76"/>
    </row>
    <row r="12" spans="1:12" x14ac:dyDescent="0.25">
      <c r="A12" s="1">
        <f>A11+1</f>
        <v>2</v>
      </c>
      <c r="B12" s="3" t="s">
        <v>11</v>
      </c>
      <c r="E12" s="1" t="s">
        <v>12</v>
      </c>
      <c r="F12" s="77"/>
      <c r="G12" s="10">
        <v>8350000</v>
      </c>
      <c r="H12" s="2"/>
      <c r="I12" s="78"/>
      <c r="J12" s="1">
        <f>J11+1</f>
        <v>2</v>
      </c>
    </row>
    <row r="13" spans="1:12" x14ac:dyDescent="0.25">
      <c r="A13" s="1">
        <f t="shared" ref="A13:A52" si="0">A12+1</f>
        <v>3</v>
      </c>
      <c r="B13" s="3" t="s">
        <v>13</v>
      </c>
      <c r="E13" s="1" t="s">
        <v>14</v>
      </c>
      <c r="F13" s="77"/>
      <c r="G13" s="12">
        <v>0</v>
      </c>
      <c r="H13" s="2"/>
      <c r="I13" s="78"/>
      <c r="J13" s="1">
        <f t="shared" ref="J13:J52" si="1">J12+1</f>
        <v>3</v>
      </c>
    </row>
    <row r="14" spans="1:12" x14ac:dyDescent="0.25">
      <c r="A14" s="1">
        <f t="shared" si="0"/>
        <v>4</v>
      </c>
      <c r="B14" s="3" t="s">
        <v>15</v>
      </c>
      <c r="E14" s="1" t="s">
        <v>16</v>
      </c>
      <c r="F14" s="77"/>
      <c r="G14" s="12">
        <v>400000</v>
      </c>
      <c r="H14" s="2"/>
      <c r="I14" s="78"/>
      <c r="J14" s="1">
        <f t="shared" si="1"/>
        <v>4</v>
      </c>
    </row>
    <row r="15" spans="1:12" x14ac:dyDescent="0.25">
      <c r="A15" s="1">
        <f t="shared" si="0"/>
        <v>5</v>
      </c>
      <c r="B15" s="3" t="s">
        <v>17</v>
      </c>
      <c r="E15" s="1" t="s">
        <v>18</v>
      </c>
      <c r="F15" s="77"/>
      <c r="G15" s="12">
        <v>0</v>
      </c>
      <c r="H15" s="2"/>
      <c r="I15" s="78"/>
      <c r="J15" s="1">
        <f t="shared" si="1"/>
        <v>5</v>
      </c>
    </row>
    <row r="16" spans="1:12" x14ac:dyDescent="0.25">
      <c r="A16" s="1">
        <f t="shared" si="0"/>
        <v>6</v>
      </c>
      <c r="B16" s="3" t="s">
        <v>19</v>
      </c>
      <c r="E16" s="1" t="s">
        <v>20</v>
      </c>
      <c r="F16" s="77"/>
      <c r="G16" s="13">
        <v>-29212.842000000001</v>
      </c>
      <c r="H16" s="2"/>
      <c r="I16" s="78"/>
      <c r="J16" s="1">
        <f t="shared" si="1"/>
        <v>6</v>
      </c>
    </row>
    <row r="17" spans="1:10" x14ac:dyDescent="0.25">
      <c r="A17" s="1">
        <f t="shared" si="0"/>
        <v>7</v>
      </c>
      <c r="B17" s="3" t="s">
        <v>139</v>
      </c>
      <c r="G17" s="14">
        <f>SUM(G12:G16)</f>
        <v>8720787.1579999998</v>
      </c>
      <c r="H17" s="15"/>
      <c r="I17" s="5" t="s">
        <v>22</v>
      </c>
      <c r="J17" s="1">
        <f t="shared" si="1"/>
        <v>7</v>
      </c>
    </row>
    <row r="18" spans="1:10" x14ac:dyDescent="0.25">
      <c r="A18" s="1">
        <f t="shared" si="0"/>
        <v>8</v>
      </c>
      <c r="I18" s="5"/>
      <c r="J18" s="1">
        <f t="shared" si="1"/>
        <v>8</v>
      </c>
    </row>
    <row r="19" spans="1:10" x14ac:dyDescent="0.25">
      <c r="A19" s="1">
        <f t="shared" si="0"/>
        <v>9</v>
      </c>
      <c r="B19" s="9" t="s">
        <v>23</v>
      </c>
      <c r="G19" s="16"/>
      <c r="H19" s="2"/>
      <c r="I19" s="5"/>
      <c r="J19" s="1">
        <f t="shared" si="1"/>
        <v>9</v>
      </c>
    </row>
    <row r="20" spans="1:10" x14ac:dyDescent="0.25">
      <c r="A20" s="1">
        <f t="shared" si="0"/>
        <v>10</v>
      </c>
      <c r="B20" s="3" t="s">
        <v>24</v>
      </c>
      <c r="E20" s="1" t="s">
        <v>25</v>
      </c>
      <c r="F20" s="77"/>
      <c r="G20" s="10">
        <v>340601.527</v>
      </c>
      <c r="H20" s="2"/>
      <c r="I20" s="11"/>
      <c r="J20" s="1">
        <f t="shared" si="1"/>
        <v>10</v>
      </c>
    </row>
    <row r="21" spans="1:10" x14ac:dyDescent="0.25">
      <c r="A21" s="1">
        <f t="shared" si="0"/>
        <v>11</v>
      </c>
      <c r="B21" s="3" t="s">
        <v>26</v>
      </c>
      <c r="E21" s="1" t="s">
        <v>27</v>
      </c>
      <c r="F21" s="77"/>
      <c r="G21" s="12">
        <v>6103.5349999999999</v>
      </c>
      <c r="H21" s="2"/>
      <c r="I21" s="11"/>
      <c r="J21" s="1">
        <f t="shared" si="1"/>
        <v>11</v>
      </c>
    </row>
    <row r="22" spans="1:10" x14ac:dyDescent="0.25">
      <c r="A22" s="1">
        <f t="shared" si="0"/>
        <v>12</v>
      </c>
      <c r="B22" s="3" t="s">
        <v>28</v>
      </c>
      <c r="E22" s="1" t="s">
        <v>29</v>
      </c>
      <c r="F22" s="77"/>
      <c r="G22" s="12">
        <v>689.16499999999996</v>
      </c>
      <c r="H22" s="2"/>
      <c r="I22" s="11"/>
      <c r="J22" s="1">
        <f t="shared" si="1"/>
        <v>12</v>
      </c>
    </row>
    <row r="23" spans="1:10" x14ac:dyDescent="0.25">
      <c r="A23" s="1">
        <f t="shared" si="0"/>
        <v>13</v>
      </c>
      <c r="B23" s="3" t="s">
        <v>30</v>
      </c>
      <c r="E23" s="1" t="s">
        <v>31</v>
      </c>
      <c r="F23" s="77"/>
      <c r="G23" s="12">
        <v>0</v>
      </c>
      <c r="H23" s="2"/>
      <c r="I23" s="11"/>
      <c r="J23" s="1">
        <f t="shared" si="1"/>
        <v>13</v>
      </c>
    </row>
    <row r="24" spans="1:10" x14ac:dyDescent="0.25">
      <c r="A24" s="1">
        <f t="shared" si="0"/>
        <v>14</v>
      </c>
      <c r="B24" s="3" t="s">
        <v>32</v>
      </c>
      <c r="E24" s="1" t="s">
        <v>33</v>
      </c>
      <c r="F24" s="77"/>
      <c r="G24" s="13">
        <v>0</v>
      </c>
      <c r="H24" s="2"/>
      <c r="I24" s="11"/>
      <c r="J24" s="1">
        <f t="shared" si="1"/>
        <v>14</v>
      </c>
    </row>
    <row r="25" spans="1:10" x14ac:dyDescent="0.25">
      <c r="A25" s="1">
        <f t="shared" si="0"/>
        <v>15</v>
      </c>
      <c r="B25" s="3" t="s">
        <v>140</v>
      </c>
      <c r="G25" s="17">
        <f>SUM(G20:G24)</f>
        <v>347394.22699999996</v>
      </c>
      <c r="H25" s="18"/>
      <c r="I25" s="5" t="s">
        <v>35</v>
      </c>
      <c r="J25" s="1">
        <f t="shared" si="1"/>
        <v>15</v>
      </c>
    </row>
    <row r="26" spans="1:10" x14ac:dyDescent="0.25">
      <c r="A26" s="1">
        <f t="shared" si="0"/>
        <v>16</v>
      </c>
      <c r="I26" s="5"/>
      <c r="J26" s="1">
        <f t="shared" si="1"/>
        <v>16</v>
      </c>
    </row>
    <row r="27" spans="1:10" ht="16.5" thickBot="1" x14ac:dyDescent="0.3">
      <c r="A27" s="1">
        <f t="shared" si="0"/>
        <v>17</v>
      </c>
      <c r="B27" s="9" t="s">
        <v>36</v>
      </c>
      <c r="G27" s="19">
        <f>IFERROR(G25/G17,0)</f>
        <v>3.9835191560812083E-2</v>
      </c>
      <c r="H27" s="20"/>
      <c r="I27" s="5" t="s">
        <v>37</v>
      </c>
      <c r="J27" s="1">
        <f t="shared" si="1"/>
        <v>17</v>
      </c>
    </row>
    <row r="28" spans="1:10" ht="16.5" thickTop="1" x14ac:dyDescent="0.25">
      <c r="A28" s="1">
        <f t="shared" si="0"/>
        <v>18</v>
      </c>
      <c r="I28" s="5"/>
      <c r="J28" s="1">
        <f t="shared" si="1"/>
        <v>18</v>
      </c>
    </row>
    <row r="29" spans="1:10" x14ac:dyDescent="0.25">
      <c r="A29" s="1">
        <f t="shared" si="0"/>
        <v>19</v>
      </c>
      <c r="B29" s="9" t="s">
        <v>38</v>
      </c>
      <c r="I29" s="5"/>
      <c r="J29" s="1">
        <f t="shared" si="1"/>
        <v>19</v>
      </c>
    </row>
    <row r="30" spans="1:10" x14ac:dyDescent="0.25">
      <c r="A30" s="1">
        <f t="shared" si="0"/>
        <v>20</v>
      </c>
      <c r="B30" s="3" t="s">
        <v>39</v>
      </c>
      <c r="E30" s="1" t="s">
        <v>40</v>
      </c>
      <c r="F30" s="77"/>
      <c r="G30" s="10">
        <v>0</v>
      </c>
      <c r="H30" s="2"/>
      <c r="I30" s="11"/>
      <c r="J30" s="1">
        <f t="shared" si="1"/>
        <v>20</v>
      </c>
    </row>
    <row r="31" spans="1:10" x14ac:dyDescent="0.25">
      <c r="A31" s="1">
        <f t="shared" si="0"/>
        <v>21</v>
      </c>
      <c r="B31" s="3" t="s">
        <v>41</v>
      </c>
      <c r="E31" s="1" t="s">
        <v>42</v>
      </c>
      <c r="F31" s="77"/>
      <c r="G31" s="10">
        <v>0</v>
      </c>
      <c r="H31" s="2"/>
      <c r="I31" s="11"/>
      <c r="J31" s="1">
        <f t="shared" si="1"/>
        <v>21</v>
      </c>
    </row>
    <row r="32" spans="1:10" ht="16.5" thickBot="1" x14ac:dyDescent="0.3">
      <c r="A32" s="1">
        <f t="shared" si="0"/>
        <v>22</v>
      </c>
      <c r="B32" s="3" t="s">
        <v>141</v>
      </c>
      <c r="G32" s="19">
        <f>IFERROR((G31/G30),0)</f>
        <v>0</v>
      </c>
      <c r="H32" s="20"/>
      <c r="I32" s="5" t="s">
        <v>44</v>
      </c>
      <c r="J32" s="1">
        <f t="shared" si="1"/>
        <v>22</v>
      </c>
    </row>
    <row r="33" spans="1:16" ht="16.5" thickTop="1" x14ac:dyDescent="0.25">
      <c r="A33" s="1">
        <f t="shared" si="0"/>
        <v>23</v>
      </c>
      <c r="I33" s="5"/>
      <c r="J33" s="1">
        <f t="shared" si="1"/>
        <v>23</v>
      </c>
    </row>
    <row r="34" spans="1:16" x14ac:dyDescent="0.25">
      <c r="A34" s="1">
        <f t="shared" si="0"/>
        <v>24</v>
      </c>
      <c r="B34" s="9" t="s">
        <v>45</v>
      </c>
      <c r="I34" s="5"/>
      <c r="J34" s="1">
        <f t="shared" si="1"/>
        <v>24</v>
      </c>
    </row>
    <row r="35" spans="1:16" x14ac:dyDescent="0.25">
      <c r="A35" s="1">
        <f t="shared" si="0"/>
        <v>25</v>
      </c>
      <c r="B35" s="3" t="s">
        <v>46</v>
      </c>
      <c r="E35" s="1" t="s">
        <v>47</v>
      </c>
      <c r="F35" s="77"/>
      <c r="G35" s="10">
        <v>9901206.2530000005</v>
      </c>
      <c r="H35" s="2"/>
      <c r="I35" s="11"/>
      <c r="J35" s="1">
        <f t="shared" si="1"/>
        <v>25</v>
      </c>
    </row>
    <row r="36" spans="1:16" x14ac:dyDescent="0.25">
      <c r="A36" s="1">
        <f t="shared" si="0"/>
        <v>26</v>
      </c>
      <c r="B36" s="3" t="s">
        <v>48</v>
      </c>
      <c r="E36" s="1" t="s">
        <v>40</v>
      </c>
      <c r="G36" s="22">
        <f>G30</f>
        <v>0</v>
      </c>
      <c r="H36" s="22"/>
      <c r="I36" s="5" t="s">
        <v>49</v>
      </c>
      <c r="J36" s="1">
        <f t="shared" si="1"/>
        <v>26</v>
      </c>
    </row>
    <row r="37" spans="1:16" x14ac:dyDescent="0.25">
      <c r="A37" s="1">
        <f t="shared" si="0"/>
        <v>27</v>
      </c>
      <c r="B37" s="3" t="s">
        <v>50</v>
      </c>
      <c r="E37" s="1" t="s">
        <v>51</v>
      </c>
      <c r="G37" s="12">
        <v>0</v>
      </c>
      <c r="H37" s="2"/>
      <c r="I37" s="11"/>
      <c r="J37" s="1">
        <f t="shared" si="1"/>
        <v>27</v>
      </c>
    </row>
    <row r="38" spans="1:16" x14ac:dyDescent="0.25">
      <c r="A38" s="1">
        <f t="shared" si="0"/>
        <v>28</v>
      </c>
      <c r="B38" s="3" t="s">
        <v>52</v>
      </c>
      <c r="E38" s="1" t="s">
        <v>53</v>
      </c>
      <c r="G38" s="12">
        <v>8347.9140000000007</v>
      </c>
      <c r="H38" s="2"/>
      <c r="I38" s="11"/>
      <c r="J38" s="1">
        <f t="shared" si="1"/>
        <v>28</v>
      </c>
    </row>
    <row r="39" spans="1:16" ht="16.5" thickBot="1" x14ac:dyDescent="0.3">
      <c r="A39" s="1">
        <f t="shared" si="0"/>
        <v>29</v>
      </c>
      <c r="B39" s="3" t="s">
        <v>142</v>
      </c>
      <c r="G39" s="24">
        <f>SUM(G35:G38)</f>
        <v>9909554.1670000013</v>
      </c>
      <c r="H39" s="15"/>
      <c r="I39" s="5" t="s">
        <v>143</v>
      </c>
      <c r="J39" s="1">
        <f t="shared" si="1"/>
        <v>29</v>
      </c>
    </row>
    <row r="40" spans="1:16" ht="17.25" thickTop="1" thickBot="1" x14ac:dyDescent="0.3">
      <c r="A40" s="25">
        <f t="shared" si="0"/>
        <v>30</v>
      </c>
      <c r="B40" s="26"/>
      <c r="C40" s="26"/>
      <c r="D40" s="26"/>
      <c r="E40" s="26"/>
      <c r="F40" s="26"/>
      <c r="G40" s="26"/>
      <c r="H40" s="26"/>
      <c r="I40" s="27"/>
      <c r="J40" s="25">
        <f t="shared" si="1"/>
        <v>30</v>
      </c>
    </row>
    <row r="41" spans="1:16" x14ac:dyDescent="0.25">
      <c r="A41" s="1">
        <f>A40+1</f>
        <v>31</v>
      </c>
      <c r="I41" s="5"/>
      <c r="J41" s="1">
        <f>J40+1</f>
        <v>31</v>
      </c>
    </row>
    <row r="42" spans="1:16" ht="16.5" thickBot="1" x14ac:dyDescent="0.3">
      <c r="A42" s="1">
        <f>A41+1</f>
        <v>32</v>
      </c>
      <c r="B42" s="9" t="s">
        <v>55</v>
      </c>
      <c r="G42" s="28">
        <v>0.10100000000000001</v>
      </c>
      <c r="H42" s="2"/>
      <c r="I42" s="5" t="s">
        <v>144</v>
      </c>
      <c r="J42" s="1">
        <f>J41+1</f>
        <v>32</v>
      </c>
      <c r="P42" s="76"/>
    </row>
    <row r="43" spans="1:16" ht="16.5" thickTop="1" x14ac:dyDescent="0.25">
      <c r="A43" s="1">
        <f t="shared" si="0"/>
        <v>33</v>
      </c>
      <c r="C43" s="30" t="s">
        <v>56</v>
      </c>
      <c r="D43" s="30" t="s">
        <v>57</v>
      </c>
      <c r="E43" s="30" t="s">
        <v>58</v>
      </c>
      <c r="F43" s="30"/>
      <c r="G43" s="30" t="s">
        <v>59</v>
      </c>
      <c r="H43" s="30"/>
      <c r="I43" s="5"/>
      <c r="J43" s="1">
        <f t="shared" si="1"/>
        <v>33</v>
      </c>
    </row>
    <row r="44" spans="1:16" x14ac:dyDescent="0.25">
      <c r="A44" s="1">
        <f t="shared" si="0"/>
        <v>34</v>
      </c>
      <c r="D44" s="1" t="s">
        <v>60</v>
      </c>
      <c r="E44" s="1" t="s">
        <v>61</v>
      </c>
      <c r="F44" s="1"/>
      <c r="G44" s="1" t="s">
        <v>62</v>
      </c>
      <c r="H44" s="1"/>
      <c r="I44" s="5"/>
      <c r="J44" s="1">
        <f t="shared" si="1"/>
        <v>34</v>
      </c>
    </row>
    <row r="45" spans="1:16" ht="18.75" x14ac:dyDescent="0.25">
      <c r="A45" s="1">
        <f t="shared" si="0"/>
        <v>35</v>
      </c>
      <c r="B45" s="9" t="s">
        <v>63</v>
      </c>
      <c r="C45" s="6" t="s">
        <v>64</v>
      </c>
      <c r="D45" s="6" t="s">
        <v>65</v>
      </c>
      <c r="E45" s="6" t="s">
        <v>66</v>
      </c>
      <c r="F45" s="6"/>
      <c r="G45" s="6" t="s">
        <v>67</v>
      </c>
      <c r="H45" s="1"/>
      <c r="I45" s="5"/>
      <c r="J45" s="1">
        <f t="shared" si="1"/>
        <v>35</v>
      </c>
    </row>
    <row r="46" spans="1:16" x14ac:dyDescent="0.25">
      <c r="A46" s="1">
        <f t="shared" si="0"/>
        <v>36</v>
      </c>
      <c r="I46" s="5"/>
      <c r="J46" s="1">
        <f t="shared" si="1"/>
        <v>36</v>
      </c>
    </row>
    <row r="47" spans="1:16" x14ac:dyDescent="0.25">
      <c r="A47" s="1">
        <f t="shared" si="0"/>
        <v>37</v>
      </c>
      <c r="B47" s="3" t="s">
        <v>68</v>
      </c>
      <c r="C47" s="15">
        <f>G17</f>
        <v>8720787.1579999998</v>
      </c>
      <c r="D47" s="20">
        <f>IFERROR(C47/C$50,0)</f>
        <v>0.46809594123203746</v>
      </c>
      <c r="E47" s="31">
        <f>G27</f>
        <v>3.9835191560812083E-2</v>
      </c>
      <c r="G47" s="20">
        <f>D47*E47</f>
        <v>1.8646691487816846E-2</v>
      </c>
      <c r="H47" s="20"/>
      <c r="I47" s="5" t="s">
        <v>69</v>
      </c>
      <c r="J47" s="1">
        <f t="shared" si="1"/>
        <v>37</v>
      </c>
    </row>
    <row r="48" spans="1:16" x14ac:dyDescent="0.25">
      <c r="A48" s="1">
        <f t="shared" si="0"/>
        <v>38</v>
      </c>
      <c r="B48" s="3" t="s">
        <v>70</v>
      </c>
      <c r="C48" s="16">
        <f>G30</f>
        <v>0</v>
      </c>
      <c r="D48" s="20">
        <f>IFERROR(C48/C$50,0)</f>
        <v>0</v>
      </c>
      <c r="E48" s="31">
        <f>G32</f>
        <v>0</v>
      </c>
      <c r="G48" s="20">
        <f>D48*E48</f>
        <v>0</v>
      </c>
      <c r="H48" s="20"/>
      <c r="I48" s="5" t="s">
        <v>71</v>
      </c>
      <c r="J48" s="1">
        <f t="shared" si="1"/>
        <v>38</v>
      </c>
    </row>
    <row r="49" spans="1:10" x14ac:dyDescent="0.25">
      <c r="A49" s="1">
        <f t="shared" si="0"/>
        <v>39</v>
      </c>
      <c r="B49" s="3" t="s">
        <v>72</v>
      </c>
      <c r="C49" s="16">
        <f>G39</f>
        <v>9909554.1670000013</v>
      </c>
      <c r="D49" s="32">
        <f>IFERROR(C49/C$50,0)</f>
        <v>0.53190405876796243</v>
      </c>
      <c r="E49" s="33">
        <f>G42</f>
        <v>0.10100000000000001</v>
      </c>
      <c r="G49" s="32">
        <f>D49*E49</f>
        <v>5.3722309935564205E-2</v>
      </c>
      <c r="H49" s="20"/>
      <c r="I49" s="5" t="s">
        <v>145</v>
      </c>
      <c r="J49" s="1">
        <f t="shared" si="1"/>
        <v>39</v>
      </c>
    </row>
    <row r="50" spans="1:10" ht="16.5" thickBot="1" x14ac:dyDescent="0.3">
      <c r="A50" s="1">
        <f t="shared" si="0"/>
        <v>40</v>
      </c>
      <c r="B50" s="3" t="s">
        <v>146</v>
      </c>
      <c r="C50" s="24">
        <f>SUM(C47:C49)</f>
        <v>18630341.325000003</v>
      </c>
      <c r="D50" s="19">
        <f>SUM(D47:D49)</f>
        <v>0.99999999999999989</v>
      </c>
      <c r="G50" s="19">
        <f>SUM(G47:G49)</f>
        <v>7.2369001423381055E-2</v>
      </c>
      <c r="H50" s="20"/>
      <c r="I50" s="5" t="s">
        <v>147</v>
      </c>
      <c r="J50" s="1">
        <f t="shared" si="1"/>
        <v>40</v>
      </c>
    </row>
    <row r="51" spans="1:10" ht="16.5" thickTop="1" x14ac:dyDescent="0.25">
      <c r="A51" s="1">
        <f t="shared" si="0"/>
        <v>41</v>
      </c>
      <c r="I51" s="5"/>
      <c r="J51" s="1">
        <f t="shared" si="1"/>
        <v>41</v>
      </c>
    </row>
    <row r="52" spans="1:10" ht="16.5" thickBot="1" x14ac:dyDescent="0.3">
      <c r="A52" s="1">
        <f t="shared" si="0"/>
        <v>42</v>
      </c>
      <c r="B52" s="9" t="s">
        <v>148</v>
      </c>
      <c r="G52" s="19">
        <f>G48+G49</f>
        <v>5.3722309935564205E-2</v>
      </c>
      <c r="H52" s="20"/>
      <c r="I52" s="5" t="s">
        <v>149</v>
      </c>
      <c r="J52" s="1">
        <f t="shared" si="1"/>
        <v>42</v>
      </c>
    </row>
    <row r="53" spans="1:10" ht="17.25" thickTop="1" thickBot="1" x14ac:dyDescent="0.3">
      <c r="A53" s="25">
        <f>A52+1</f>
        <v>43</v>
      </c>
      <c r="B53" s="26"/>
      <c r="C53" s="26"/>
      <c r="D53" s="26"/>
      <c r="E53" s="26"/>
      <c r="F53" s="26"/>
      <c r="G53" s="26"/>
      <c r="H53" s="26"/>
      <c r="I53" s="27"/>
      <c r="J53" s="25">
        <f>J52+1</f>
        <v>43</v>
      </c>
    </row>
    <row r="54" spans="1:10" x14ac:dyDescent="0.25">
      <c r="A54" s="1">
        <f>A53+1</f>
        <v>44</v>
      </c>
      <c r="I54" s="5"/>
      <c r="J54" s="1">
        <f>J53+1</f>
        <v>44</v>
      </c>
    </row>
    <row r="55" spans="1:10" ht="19.5" thickBot="1" x14ac:dyDescent="0.3">
      <c r="A55" s="1">
        <f t="shared" ref="A55:A65" si="2">A54+1</f>
        <v>45</v>
      </c>
      <c r="B55" s="9" t="s">
        <v>150</v>
      </c>
      <c r="G55" s="28">
        <v>5.0000000000000001E-3</v>
      </c>
      <c r="H55" s="2"/>
      <c r="I55" s="38" t="s">
        <v>144</v>
      </c>
      <c r="J55" s="1">
        <f t="shared" ref="J55:J65" si="3">J54+1</f>
        <v>45</v>
      </c>
    </row>
    <row r="56" spans="1:10" ht="16.5" thickTop="1" x14ac:dyDescent="0.25">
      <c r="A56" s="1">
        <f t="shared" si="2"/>
        <v>46</v>
      </c>
      <c r="C56" s="30" t="s">
        <v>56</v>
      </c>
      <c r="D56" s="30" t="s">
        <v>57</v>
      </c>
      <c r="E56" s="30" t="s">
        <v>58</v>
      </c>
      <c r="F56" s="30"/>
      <c r="G56" s="30" t="s">
        <v>59</v>
      </c>
      <c r="H56" s="30"/>
      <c r="I56" s="5"/>
      <c r="J56" s="1">
        <f t="shared" si="3"/>
        <v>46</v>
      </c>
    </row>
    <row r="57" spans="1:10" x14ac:dyDescent="0.25">
      <c r="A57" s="1">
        <f t="shared" si="2"/>
        <v>47</v>
      </c>
      <c r="D57" s="1" t="s">
        <v>60</v>
      </c>
      <c r="E57" s="1" t="s">
        <v>61</v>
      </c>
      <c r="F57" s="1"/>
      <c r="G57" s="1" t="s">
        <v>62</v>
      </c>
      <c r="H57" s="1"/>
      <c r="I57" s="5"/>
      <c r="J57" s="1">
        <f t="shared" si="3"/>
        <v>47</v>
      </c>
    </row>
    <row r="58" spans="1:10" ht="18.75" x14ac:dyDescent="0.25">
      <c r="A58" s="1">
        <f t="shared" si="2"/>
        <v>48</v>
      </c>
      <c r="B58" s="9" t="s">
        <v>63</v>
      </c>
      <c r="C58" s="6" t="s">
        <v>64</v>
      </c>
      <c r="D58" s="6" t="s">
        <v>65</v>
      </c>
      <c r="E58" s="6" t="s">
        <v>66</v>
      </c>
      <c r="F58" s="6"/>
      <c r="G58" s="6" t="s">
        <v>67</v>
      </c>
      <c r="H58" s="1"/>
      <c r="I58" s="5"/>
      <c r="J58" s="1">
        <f t="shared" si="3"/>
        <v>48</v>
      </c>
    </row>
    <row r="59" spans="1:10" x14ac:dyDescent="0.25">
      <c r="A59" s="1">
        <f t="shared" si="2"/>
        <v>49</v>
      </c>
      <c r="I59" s="5"/>
      <c r="J59" s="1">
        <f t="shared" si="3"/>
        <v>49</v>
      </c>
    </row>
    <row r="60" spans="1:10" x14ac:dyDescent="0.25">
      <c r="A60" s="1">
        <f t="shared" si="2"/>
        <v>50</v>
      </c>
      <c r="B60" s="3" t="s">
        <v>68</v>
      </c>
      <c r="C60" s="15">
        <f>G17</f>
        <v>8720787.1579999998</v>
      </c>
      <c r="D60" s="20">
        <f>IFERROR(C60/C$50,0)</f>
        <v>0.46809594123203746</v>
      </c>
      <c r="E60" s="35">
        <v>0</v>
      </c>
      <c r="G60" s="20">
        <f>D60*E60</f>
        <v>0</v>
      </c>
      <c r="H60" s="20"/>
      <c r="I60" s="5" t="s">
        <v>75</v>
      </c>
      <c r="J60" s="1">
        <f t="shared" si="3"/>
        <v>50</v>
      </c>
    </row>
    <row r="61" spans="1:10" x14ac:dyDescent="0.25">
      <c r="A61" s="1">
        <f t="shared" si="2"/>
        <v>51</v>
      </c>
      <c r="B61" s="3" t="s">
        <v>70</v>
      </c>
      <c r="C61" s="16">
        <f>G30</f>
        <v>0</v>
      </c>
      <c r="D61" s="20">
        <f>IFERROR(C61/C$50,0)</f>
        <v>0</v>
      </c>
      <c r="E61" s="35">
        <v>0</v>
      </c>
      <c r="G61" s="20">
        <f>D61*E61</f>
        <v>0</v>
      </c>
      <c r="H61" s="20"/>
      <c r="I61" s="5" t="s">
        <v>75</v>
      </c>
      <c r="J61" s="1">
        <f t="shared" si="3"/>
        <v>51</v>
      </c>
    </row>
    <row r="62" spans="1:10" x14ac:dyDescent="0.25">
      <c r="A62" s="1">
        <f t="shared" si="2"/>
        <v>52</v>
      </c>
      <c r="B62" s="3" t="s">
        <v>72</v>
      </c>
      <c r="C62" s="16">
        <f>G39</f>
        <v>9909554.1670000013</v>
      </c>
      <c r="D62" s="32">
        <f>IFERROR(C62/C$50,0)</f>
        <v>0.53190405876796243</v>
      </c>
      <c r="E62" s="33">
        <f>G55</f>
        <v>5.0000000000000001E-3</v>
      </c>
      <c r="G62" s="32">
        <f>D62*E62</f>
        <v>2.6595202938398121E-3</v>
      </c>
      <c r="H62" s="20"/>
      <c r="I62" s="5" t="s">
        <v>151</v>
      </c>
      <c r="J62" s="1">
        <f t="shared" si="3"/>
        <v>52</v>
      </c>
    </row>
    <row r="63" spans="1:10" ht="16.5" thickBot="1" x14ac:dyDescent="0.3">
      <c r="A63" s="1">
        <f t="shared" si="2"/>
        <v>53</v>
      </c>
      <c r="B63" s="3" t="s">
        <v>146</v>
      </c>
      <c r="C63" s="24">
        <f>SUM(C60:C62)</f>
        <v>18630341.325000003</v>
      </c>
      <c r="D63" s="19">
        <f>SUM(D60:D62)</f>
        <v>0.99999999999999989</v>
      </c>
      <c r="G63" s="19">
        <f>SUM(G60:G62)</f>
        <v>2.6595202938398121E-3</v>
      </c>
      <c r="H63" s="20"/>
      <c r="I63" s="5" t="s">
        <v>152</v>
      </c>
      <c r="J63" s="1">
        <f t="shared" si="3"/>
        <v>53</v>
      </c>
    </row>
    <row r="64" spans="1:10" ht="16.5" thickTop="1" x14ac:dyDescent="0.25">
      <c r="A64" s="1">
        <f t="shared" si="2"/>
        <v>54</v>
      </c>
      <c r="I64" s="5"/>
      <c r="J64" s="1">
        <f t="shared" si="3"/>
        <v>54</v>
      </c>
    </row>
    <row r="65" spans="1:10" ht="16.5" thickBot="1" x14ac:dyDescent="0.3">
      <c r="A65" s="1">
        <f t="shared" si="2"/>
        <v>55</v>
      </c>
      <c r="B65" s="9" t="s">
        <v>153</v>
      </c>
      <c r="G65" s="36">
        <f>G61+G62</f>
        <v>2.6595202938398121E-3</v>
      </c>
      <c r="H65" s="20"/>
      <c r="I65" s="5" t="s">
        <v>154</v>
      </c>
      <c r="J65" s="1">
        <f t="shared" si="3"/>
        <v>55</v>
      </c>
    </row>
    <row r="66" spans="1:10" ht="16.5" thickTop="1" x14ac:dyDescent="0.25">
      <c r="B66" s="9"/>
      <c r="G66" s="79"/>
      <c r="H66" s="79"/>
      <c r="I66" s="5"/>
      <c r="J66" s="1"/>
    </row>
    <row r="67" spans="1:10" ht="18.75" x14ac:dyDescent="0.25">
      <c r="A67" s="37">
        <v>1</v>
      </c>
      <c r="B67" s="3" t="s">
        <v>77</v>
      </c>
      <c r="G67" s="40"/>
      <c r="H67" s="40"/>
      <c r="J67" s="1" t="s">
        <v>90</v>
      </c>
    </row>
    <row r="68" spans="1:10" ht="18.75" x14ac:dyDescent="0.25">
      <c r="A68" s="37"/>
      <c r="G68" s="40"/>
      <c r="H68" s="40"/>
      <c r="J68" s="1"/>
    </row>
    <row r="69" spans="1:10" ht="18.75" x14ac:dyDescent="0.25">
      <c r="A69" s="37"/>
      <c r="G69" s="40"/>
      <c r="H69" s="40"/>
      <c r="J69" s="1"/>
    </row>
    <row r="70" spans="1:10" x14ac:dyDescent="0.25">
      <c r="B70" s="326" t="s">
        <v>0</v>
      </c>
      <c r="C70" s="326"/>
      <c r="D70" s="326"/>
      <c r="E70" s="326"/>
      <c r="F70" s="326"/>
      <c r="G70" s="326"/>
      <c r="H70" s="326"/>
      <c r="I70" s="326"/>
      <c r="J70" s="1"/>
    </row>
    <row r="71" spans="1:10" x14ac:dyDescent="0.25">
      <c r="B71" s="326" t="s">
        <v>1</v>
      </c>
      <c r="C71" s="326"/>
      <c r="D71" s="326"/>
      <c r="E71" s="326"/>
      <c r="F71" s="326"/>
      <c r="G71" s="326"/>
      <c r="H71" s="326"/>
      <c r="I71" s="326"/>
      <c r="J71" s="1"/>
    </row>
    <row r="72" spans="1:10" x14ac:dyDescent="0.25">
      <c r="B72" s="326" t="s">
        <v>2</v>
      </c>
      <c r="C72" s="326"/>
      <c r="D72" s="326"/>
      <c r="E72" s="326"/>
      <c r="F72" s="326"/>
      <c r="G72" s="326"/>
      <c r="H72" s="326"/>
      <c r="I72" s="326"/>
      <c r="J72" s="1"/>
    </row>
    <row r="73" spans="1:10" x14ac:dyDescent="0.25">
      <c r="B73" s="322" t="str">
        <f>B5</f>
        <v>Base Period &amp; True-Up Period 12 - Months Ending December 31, 2023</v>
      </c>
      <c r="C73" s="322"/>
      <c r="D73" s="322"/>
      <c r="E73" s="322"/>
      <c r="F73" s="322"/>
      <c r="G73" s="322"/>
      <c r="H73" s="322"/>
      <c r="I73" s="322"/>
      <c r="J73" s="1"/>
    </row>
    <row r="74" spans="1:10" x14ac:dyDescent="0.25">
      <c r="B74" s="324" t="s">
        <v>3</v>
      </c>
      <c r="C74" s="325"/>
      <c r="D74" s="325"/>
      <c r="E74" s="325"/>
      <c r="F74" s="325"/>
      <c r="G74" s="325"/>
      <c r="H74" s="325"/>
      <c r="I74" s="325"/>
      <c r="J74" s="1"/>
    </row>
    <row r="75" spans="1:10" x14ac:dyDescent="0.25">
      <c r="B75" s="1"/>
      <c r="C75" s="1"/>
      <c r="D75" s="1"/>
      <c r="E75" s="1"/>
      <c r="F75" s="1"/>
      <c r="G75" s="1"/>
      <c r="H75" s="1"/>
      <c r="I75" s="5"/>
      <c r="J75" s="1"/>
    </row>
    <row r="76" spans="1:10" x14ac:dyDescent="0.25">
      <c r="A76" s="1" t="s">
        <v>4</v>
      </c>
      <c r="B76" s="2"/>
      <c r="C76" s="2"/>
      <c r="D76" s="2"/>
      <c r="E76" s="1" t="s">
        <v>5</v>
      </c>
      <c r="F76" s="2"/>
      <c r="G76" s="2"/>
      <c r="H76" s="2"/>
      <c r="I76" s="5"/>
      <c r="J76" s="1" t="s">
        <v>4</v>
      </c>
    </row>
    <row r="77" spans="1:10" x14ac:dyDescent="0.25">
      <c r="A77" s="1" t="s">
        <v>6</v>
      </c>
      <c r="B77" s="1"/>
      <c r="C77" s="1"/>
      <c r="D77" s="1"/>
      <c r="E77" s="6" t="s">
        <v>7</v>
      </c>
      <c r="F77" s="1"/>
      <c r="G77" s="7" t="s">
        <v>8</v>
      </c>
      <c r="H77" s="2"/>
      <c r="I77" s="8" t="s">
        <v>9</v>
      </c>
      <c r="J77" s="1" t="s">
        <v>6</v>
      </c>
    </row>
    <row r="78" spans="1:10" x14ac:dyDescent="0.25">
      <c r="I78" s="5"/>
      <c r="J78" s="1"/>
    </row>
    <row r="79" spans="1:10" ht="19.5" thickBot="1" x14ac:dyDescent="0.3">
      <c r="A79" s="1">
        <v>1</v>
      </c>
      <c r="B79" s="9" t="s">
        <v>78</v>
      </c>
      <c r="G79" s="80">
        <v>0</v>
      </c>
      <c r="H79" s="2"/>
      <c r="I79" s="38"/>
      <c r="J79" s="1">
        <f>A79</f>
        <v>1</v>
      </c>
    </row>
    <row r="80" spans="1:10" ht="16.5" thickTop="1" x14ac:dyDescent="0.25">
      <c r="A80" s="1">
        <f t="shared" ref="A80:A102" si="4">A79+1</f>
        <v>2</v>
      </c>
      <c r="C80" s="30" t="s">
        <v>56</v>
      </c>
      <c r="D80" s="30" t="s">
        <v>57</v>
      </c>
      <c r="E80" s="30" t="s">
        <v>58</v>
      </c>
      <c r="F80" s="30"/>
      <c r="G80" s="30" t="s">
        <v>59</v>
      </c>
      <c r="H80" s="30"/>
      <c r="I80" s="5"/>
      <c r="J80" s="1">
        <f t="shared" ref="J80:J102" si="5">J79+1</f>
        <v>2</v>
      </c>
    </row>
    <row r="81" spans="1:10" x14ac:dyDescent="0.25">
      <c r="A81" s="1">
        <f t="shared" si="4"/>
        <v>3</v>
      </c>
      <c r="D81" s="1" t="s">
        <v>60</v>
      </c>
      <c r="E81" s="1" t="s">
        <v>61</v>
      </c>
      <c r="F81" s="1"/>
      <c r="G81" s="1" t="s">
        <v>62</v>
      </c>
      <c r="H81" s="1"/>
      <c r="I81" s="5"/>
      <c r="J81" s="1">
        <f t="shared" si="5"/>
        <v>3</v>
      </c>
    </row>
    <row r="82" spans="1:10" ht="18.75" x14ac:dyDescent="0.25">
      <c r="A82" s="1">
        <f t="shared" si="4"/>
        <v>4</v>
      </c>
      <c r="B82" s="9" t="s">
        <v>79</v>
      </c>
      <c r="C82" s="6" t="s">
        <v>80</v>
      </c>
      <c r="D82" s="6" t="s">
        <v>65</v>
      </c>
      <c r="E82" s="6" t="s">
        <v>66</v>
      </c>
      <c r="F82" s="6"/>
      <c r="G82" s="6" t="s">
        <v>67</v>
      </c>
      <c r="H82" s="1"/>
      <c r="I82" s="5"/>
      <c r="J82" s="1">
        <f t="shared" si="5"/>
        <v>4</v>
      </c>
    </row>
    <row r="83" spans="1:10" x14ac:dyDescent="0.25">
      <c r="A83" s="1">
        <f t="shared" si="4"/>
        <v>5</v>
      </c>
      <c r="I83" s="5"/>
      <c r="J83" s="1">
        <f t="shared" si="5"/>
        <v>5</v>
      </c>
    </row>
    <row r="84" spans="1:10" x14ac:dyDescent="0.25">
      <c r="A84" s="1">
        <f t="shared" si="4"/>
        <v>6</v>
      </c>
      <c r="B84" s="3" t="s">
        <v>68</v>
      </c>
      <c r="C84" s="81">
        <f>G17</f>
        <v>8720787.1579999998</v>
      </c>
      <c r="D84" s="82">
        <f>IFERROR(C84/C$87,0)</f>
        <v>0.46809594123203746</v>
      </c>
      <c r="E84" s="31">
        <f>G27</f>
        <v>3.9835191560812083E-2</v>
      </c>
      <c r="G84" s="83">
        <f>D84*E84</f>
        <v>1.8646691487816846E-2</v>
      </c>
      <c r="H84" s="83"/>
      <c r="I84" s="5" t="s">
        <v>81</v>
      </c>
      <c r="J84" s="1">
        <f t="shared" si="5"/>
        <v>6</v>
      </c>
    </row>
    <row r="85" spans="1:10" x14ac:dyDescent="0.25">
      <c r="A85" s="1">
        <f t="shared" si="4"/>
        <v>7</v>
      </c>
      <c r="B85" s="3" t="s">
        <v>70</v>
      </c>
      <c r="C85" s="84">
        <f>G30</f>
        <v>0</v>
      </c>
      <c r="D85" s="82">
        <f>IFERROR(C85/C$87,0)</f>
        <v>0</v>
      </c>
      <c r="E85" s="31">
        <f>G32</f>
        <v>0</v>
      </c>
      <c r="G85" s="83">
        <f>D85*E85</f>
        <v>0</v>
      </c>
      <c r="H85" s="83"/>
      <c r="I85" s="5" t="s">
        <v>82</v>
      </c>
      <c r="J85" s="1">
        <f t="shared" si="5"/>
        <v>7</v>
      </c>
    </row>
    <row r="86" spans="1:10" x14ac:dyDescent="0.25">
      <c r="A86" s="1">
        <f t="shared" si="4"/>
        <v>8</v>
      </c>
      <c r="B86" s="3" t="s">
        <v>72</v>
      </c>
      <c r="C86" s="84">
        <f>G39</f>
        <v>9909554.1670000013</v>
      </c>
      <c r="D86" s="85">
        <f>IFERROR(C86/C$87,0)</f>
        <v>0.53190405876796243</v>
      </c>
      <c r="E86" s="33">
        <f>G79</f>
        <v>0</v>
      </c>
      <c r="G86" s="86">
        <f>D86*E86</f>
        <v>0</v>
      </c>
      <c r="H86" s="87"/>
      <c r="I86" s="5" t="s">
        <v>83</v>
      </c>
      <c r="J86" s="1">
        <f t="shared" si="5"/>
        <v>8</v>
      </c>
    </row>
    <row r="87" spans="1:10" ht="16.5" thickBot="1" x14ac:dyDescent="0.3">
      <c r="A87" s="1">
        <f t="shared" si="4"/>
        <v>9</v>
      </c>
      <c r="B87" s="3" t="s">
        <v>73</v>
      </c>
      <c r="C87" s="24">
        <f>SUM(C84:C86)</f>
        <v>18630341.325000003</v>
      </c>
      <c r="D87" s="88">
        <f>SUM(D83:D86)</f>
        <v>0.99999999999999989</v>
      </c>
      <c r="G87" s="89">
        <f>SUM(G84:G86)</f>
        <v>1.8646691487816846E-2</v>
      </c>
      <c r="H87" s="87"/>
      <c r="I87" s="5" t="s">
        <v>84</v>
      </c>
      <c r="J87" s="1">
        <f t="shared" si="5"/>
        <v>9</v>
      </c>
    </row>
    <row r="88" spans="1:10" ht="16.5" thickTop="1" x14ac:dyDescent="0.25">
      <c r="A88" s="1">
        <f t="shared" si="4"/>
        <v>10</v>
      </c>
      <c r="I88" s="5"/>
      <c r="J88" s="1">
        <f t="shared" si="5"/>
        <v>10</v>
      </c>
    </row>
    <row r="89" spans="1:10" ht="16.5" thickBot="1" x14ac:dyDescent="0.3">
      <c r="A89" s="1">
        <f t="shared" si="4"/>
        <v>11</v>
      </c>
      <c r="B89" s="9" t="s">
        <v>153</v>
      </c>
      <c r="G89" s="89">
        <f>G85+G86</f>
        <v>0</v>
      </c>
      <c r="H89" s="87"/>
      <c r="I89" s="5" t="s">
        <v>85</v>
      </c>
      <c r="J89" s="1">
        <f t="shared" si="5"/>
        <v>11</v>
      </c>
    </row>
    <row r="90" spans="1:10" ht="17.25" thickTop="1" thickBot="1" x14ac:dyDescent="0.3">
      <c r="A90" s="25">
        <f t="shared" si="4"/>
        <v>12</v>
      </c>
      <c r="B90" s="39"/>
      <c r="C90" s="26"/>
      <c r="D90" s="26"/>
      <c r="E90" s="26"/>
      <c r="F90" s="26"/>
      <c r="G90" s="90"/>
      <c r="H90" s="90"/>
      <c r="I90" s="27"/>
      <c r="J90" s="25">
        <f t="shared" si="5"/>
        <v>12</v>
      </c>
    </row>
    <row r="91" spans="1:10" x14ac:dyDescent="0.25">
      <c r="A91" s="1">
        <f t="shared" si="4"/>
        <v>13</v>
      </c>
      <c r="I91" s="5"/>
      <c r="J91" s="1">
        <f t="shared" si="5"/>
        <v>13</v>
      </c>
    </row>
    <row r="92" spans="1:10" ht="32.25" thickBot="1" x14ac:dyDescent="0.3">
      <c r="A92" s="1">
        <f t="shared" si="4"/>
        <v>14</v>
      </c>
      <c r="B92" s="9" t="s">
        <v>74</v>
      </c>
      <c r="G92" s="80">
        <v>0</v>
      </c>
      <c r="I92" s="5" t="s">
        <v>155</v>
      </c>
      <c r="J92" s="1">
        <f t="shared" si="5"/>
        <v>14</v>
      </c>
    </row>
    <row r="93" spans="1:10" ht="16.5" thickTop="1" x14ac:dyDescent="0.25">
      <c r="A93" s="1">
        <f t="shared" si="4"/>
        <v>15</v>
      </c>
      <c r="C93" s="30" t="s">
        <v>56</v>
      </c>
      <c r="D93" s="30" t="s">
        <v>57</v>
      </c>
      <c r="E93" s="30" t="s">
        <v>58</v>
      </c>
      <c r="F93" s="30"/>
      <c r="G93" s="30" t="s">
        <v>59</v>
      </c>
      <c r="I93" s="5"/>
      <c r="J93" s="1">
        <f t="shared" si="5"/>
        <v>15</v>
      </c>
    </row>
    <row r="94" spans="1:10" x14ac:dyDescent="0.25">
      <c r="A94" s="1">
        <f t="shared" si="4"/>
        <v>16</v>
      </c>
      <c r="D94" s="1" t="s">
        <v>60</v>
      </c>
      <c r="E94" s="1" t="s">
        <v>61</v>
      </c>
      <c r="F94" s="1"/>
      <c r="G94" s="1" t="s">
        <v>62</v>
      </c>
      <c r="I94" s="5"/>
      <c r="J94" s="1">
        <f t="shared" si="5"/>
        <v>16</v>
      </c>
    </row>
    <row r="95" spans="1:10" ht="18.75" x14ac:dyDescent="0.25">
      <c r="A95" s="1">
        <f t="shared" si="4"/>
        <v>17</v>
      </c>
      <c r="B95" s="9" t="s">
        <v>63</v>
      </c>
      <c r="C95" s="6" t="s">
        <v>80</v>
      </c>
      <c r="D95" s="6" t="s">
        <v>65</v>
      </c>
      <c r="E95" s="6" t="s">
        <v>66</v>
      </c>
      <c r="F95" s="6"/>
      <c r="G95" s="6" t="s">
        <v>67</v>
      </c>
      <c r="I95" s="5"/>
      <c r="J95" s="1">
        <f t="shared" si="5"/>
        <v>17</v>
      </c>
    </row>
    <row r="96" spans="1:10" x14ac:dyDescent="0.25">
      <c r="A96" s="1">
        <f t="shared" si="4"/>
        <v>18</v>
      </c>
      <c r="I96" s="5"/>
      <c r="J96" s="1">
        <f t="shared" si="5"/>
        <v>18</v>
      </c>
    </row>
    <row r="97" spans="1:10" x14ac:dyDescent="0.25">
      <c r="A97" s="1">
        <f t="shared" si="4"/>
        <v>19</v>
      </c>
      <c r="B97" s="3" t="s">
        <v>68</v>
      </c>
      <c r="C97" s="81">
        <f>G17</f>
        <v>8720787.1579999998</v>
      </c>
      <c r="D97" s="82">
        <f>IFERROR(C97/C$100,0)</f>
        <v>0.46809594123203746</v>
      </c>
      <c r="E97" s="35">
        <v>0</v>
      </c>
      <c r="G97" s="83">
        <f>D97*E97</f>
        <v>0</v>
      </c>
      <c r="I97" s="5" t="s">
        <v>75</v>
      </c>
      <c r="J97" s="1">
        <f t="shared" si="5"/>
        <v>19</v>
      </c>
    </row>
    <row r="98" spans="1:10" x14ac:dyDescent="0.25">
      <c r="A98" s="1">
        <f t="shared" si="4"/>
        <v>20</v>
      </c>
      <c r="B98" s="3" t="s">
        <v>70</v>
      </c>
      <c r="C98" s="84">
        <f>G30</f>
        <v>0</v>
      </c>
      <c r="D98" s="82">
        <f>IFERROR(C98/C$100,0)</f>
        <v>0</v>
      </c>
      <c r="E98" s="35">
        <v>0</v>
      </c>
      <c r="G98" s="83">
        <f>D98*E98</f>
        <v>0</v>
      </c>
      <c r="I98" s="5" t="s">
        <v>75</v>
      </c>
      <c r="J98" s="1">
        <f t="shared" si="5"/>
        <v>20</v>
      </c>
    </row>
    <row r="99" spans="1:10" x14ac:dyDescent="0.25">
      <c r="A99" s="1">
        <f t="shared" si="4"/>
        <v>21</v>
      </c>
      <c r="B99" s="3" t="s">
        <v>72</v>
      </c>
      <c r="C99" s="84">
        <f>G39</f>
        <v>9909554.1670000013</v>
      </c>
      <c r="D99" s="85">
        <f>IFERROR(C99/C$100,0)</f>
        <v>0.53190405876796243</v>
      </c>
      <c r="E99" s="33">
        <f>G92</f>
        <v>0</v>
      </c>
      <c r="G99" s="86">
        <f>D99*E99</f>
        <v>0</v>
      </c>
      <c r="I99" s="5" t="s">
        <v>86</v>
      </c>
      <c r="J99" s="1">
        <f t="shared" si="5"/>
        <v>21</v>
      </c>
    </row>
    <row r="100" spans="1:10" ht="16.5" thickBot="1" x14ac:dyDescent="0.3">
      <c r="A100" s="1">
        <f t="shared" si="4"/>
        <v>22</v>
      </c>
      <c r="B100" s="3" t="s">
        <v>73</v>
      </c>
      <c r="C100" s="24">
        <f>SUM(C97:C99)</f>
        <v>18630341.325000003</v>
      </c>
      <c r="D100" s="88">
        <f>SUM(D97:D99)</f>
        <v>0.99999999999999989</v>
      </c>
      <c r="G100" s="89">
        <f>SUM(G97:G99)</f>
        <v>0</v>
      </c>
      <c r="I100" s="5" t="s">
        <v>87</v>
      </c>
      <c r="J100" s="1">
        <f t="shared" si="5"/>
        <v>22</v>
      </c>
    </row>
    <row r="101" spans="1:10" ht="16.5" thickTop="1" x14ac:dyDescent="0.25">
      <c r="A101" s="1">
        <f t="shared" si="4"/>
        <v>23</v>
      </c>
      <c r="I101" s="5"/>
      <c r="J101" s="1">
        <f t="shared" si="5"/>
        <v>23</v>
      </c>
    </row>
    <row r="102" spans="1:10" ht="16.5" thickBot="1" x14ac:dyDescent="0.3">
      <c r="A102" s="1">
        <f t="shared" si="4"/>
        <v>24</v>
      </c>
      <c r="B102" s="9" t="s">
        <v>76</v>
      </c>
      <c r="G102" s="91">
        <f>G99</f>
        <v>0</v>
      </c>
      <c r="I102" s="5" t="s">
        <v>88</v>
      </c>
      <c r="J102" s="1">
        <f t="shared" si="5"/>
        <v>24</v>
      </c>
    </row>
    <row r="103" spans="1:10" ht="16.5" thickTop="1" x14ac:dyDescent="0.25">
      <c r="B103" s="9"/>
      <c r="G103" s="92"/>
      <c r="I103" s="5"/>
      <c r="J103" s="1"/>
    </row>
    <row r="104" spans="1:10" ht="18.75" x14ac:dyDescent="0.25">
      <c r="A104" s="37">
        <v>1</v>
      </c>
      <c r="B104" s="3" t="s">
        <v>89</v>
      </c>
      <c r="G104" s="92"/>
      <c r="I104" s="5"/>
      <c r="J104" s="1"/>
    </row>
    <row r="105" spans="1:10" ht="18.75" x14ac:dyDescent="0.25">
      <c r="A105" s="37">
        <v>2</v>
      </c>
      <c r="B105" s="3" t="s">
        <v>77</v>
      </c>
      <c r="G105" s="40"/>
      <c r="H105" s="40"/>
      <c r="J105" s="1" t="s">
        <v>90</v>
      </c>
    </row>
    <row r="106" spans="1:10" ht="18.75" x14ac:dyDescent="0.25">
      <c r="A106" s="37"/>
      <c r="G106" s="40"/>
      <c r="H106" s="40"/>
      <c r="J106" s="1"/>
    </row>
    <row r="107" spans="1:10" ht="18.75" x14ac:dyDescent="0.25">
      <c r="A107" s="37"/>
      <c r="G107" s="40"/>
      <c r="H107" s="40"/>
      <c r="J107" s="1"/>
    </row>
    <row r="108" spans="1:10" x14ac:dyDescent="0.25">
      <c r="B108" s="326" t="s">
        <v>156</v>
      </c>
      <c r="C108" s="326"/>
      <c r="D108" s="326"/>
      <c r="E108" s="326"/>
      <c r="F108" s="326"/>
      <c r="G108" s="326"/>
      <c r="H108" s="326"/>
      <c r="I108" s="326"/>
      <c r="J108" s="1"/>
    </row>
    <row r="109" spans="1:10" x14ac:dyDescent="0.25">
      <c r="B109" s="326" t="s">
        <v>1</v>
      </c>
      <c r="C109" s="326"/>
      <c r="D109" s="326"/>
      <c r="E109" s="326"/>
      <c r="F109" s="326"/>
      <c r="G109" s="326"/>
      <c r="H109" s="326"/>
      <c r="I109" s="326"/>
      <c r="J109" s="1"/>
    </row>
    <row r="110" spans="1:10" x14ac:dyDescent="0.25">
      <c r="B110" s="326" t="s">
        <v>2</v>
      </c>
      <c r="C110" s="326"/>
      <c r="D110" s="326"/>
      <c r="E110" s="326"/>
      <c r="F110" s="326"/>
      <c r="G110" s="326"/>
      <c r="H110" s="326"/>
      <c r="I110" s="326"/>
      <c r="J110" s="1"/>
    </row>
    <row r="111" spans="1:10" x14ac:dyDescent="0.25">
      <c r="B111" s="322" t="str">
        <f>B5</f>
        <v>Base Period &amp; True-Up Period 12 - Months Ending December 31, 2023</v>
      </c>
      <c r="C111" s="322"/>
      <c r="D111" s="322"/>
      <c r="E111" s="322"/>
      <c r="F111" s="322"/>
      <c r="G111" s="322"/>
      <c r="H111" s="322"/>
      <c r="I111" s="322"/>
      <c r="J111" s="1"/>
    </row>
    <row r="112" spans="1:10" x14ac:dyDescent="0.25">
      <c r="B112" s="324" t="s">
        <v>3</v>
      </c>
      <c r="C112" s="325"/>
      <c r="D112" s="325"/>
      <c r="E112" s="325"/>
      <c r="F112" s="325"/>
      <c r="G112" s="325"/>
      <c r="H112" s="325"/>
      <c r="I112" s="325"/>
      <c r="J112" s="1"/>
    </row>
    <row r="113" spans="1:13" x14ac:dyDescent="0.25">
      <c r="B113" s="1"/>
      <c r="C113" s="1"/>
      <c r="D113" s="1"/>
      <c r="E113" s="1"/>
      <c r="F113" s="1"/>
      <c r="G113" s="1"/>
      <c r="H113" s="1"/>
      <c r="I113" s="5"/>
      <c r="J113" s="1"/>
    </row>
    <row r="114" spans="1:13" x14ac:dyDescent="0.25">
      <c r="A114" s="1" t="s">
        <v>4</v>
      </c>
      <c r="B114" s="2"/>
      <c r="C114" s="2"/>
      <c r="D114" s="2"/>
      <c r="E114" s="2"/>
      <c r="F114" s="2"/>
      <c r="G114" s="2"/>
      <c r="H114" s="2"/>
      <c r="I114" s="5"/>
      <c r="J114" s="1" t="s">
        <v>4</v>
      </c>
    </row>
    <row r="115" spans="1:13" x14ac:dyDescent="0.25">
      <c r="A115" s="1" t="s">
        <v>6</v>
      </c>
      <c r="B115" s="1"/>
      <c r="C115" s="1"/>
      <c r="D115" s="1"/>
      <c r="E115" s="1"/>
      <c r="F115" s="1"/>
      <c r="G115" s="6" t="s">
        <v>8</v>
      </c>
      <c r="H115" s="2"/>
      <c r="I115" s="8" t="s">
        <v>9</v>
      </c>
      <c r="J115" s="1" t="s">
        <v>6</v>
      </c>
    </row>
    <row r="116" spans="1:13" x14ac:dyDescent="0.25">
      <c r="G116" s="1"/>
      <c r="H116" s="1"/>
      <c r="I116" s="5"/>
      <c r="J116" s="1"/>
    </row>
    <row r="117" spans="1:13" ht="18.75" x14ac:dyDescent="0.25">
      <c r="A117" s="1">
        <v>1</v>
      </c>
      <c r="B117" s="9" t="s">
        <v>91</v>
      </c>
      <c r="E117" s="2"/>
      <c r="F117" s="2"/>
      <c r="G117" s="42"/>
      <c r="H117" s="42"/>
      <c r="I117" s="5"/>
      <c r="J117" s="1">
        <f>A117</f>
        <v>1</v>
      </c>
    </row>
    <row r="118" spans="1:13" x14ac:dyDescent="0.25">
      <c r="A118" s="1">
        <f>A117+1</f>
        <v>2</v>
      </c>
      <c r="B118" s="43"/>
      <c r="E118" s="2"/>
      <c r="F118" s="2"/>
      <c r="G118" s="42"/>
      <c r="H118" s="42"/>
      <c r="I118" s="5"/>
      <c r="J118" s="1">
        <f>J117+1</f>
        <v>2</v>
      </c>
    </row>
    <row r="119" spans="1:13" x14ac:dyDescent="0.25">
      <c r="A119" s="1">
        <f>A105+1</f>
        <v>3</v>
      </c>
      <c r="B119" s="9" t="s">
        <v>157</v>
      </c>
      <c r="E119" s="2"/>
      <c r="F119" s="2"/>
      <c r="G119" s="42"/>
      <c r="H119" s="42"/>
      <c r="I119" s="5"/>
      <c r="J119" s="1">
        <f>J118+1</f>
        <v>3</v>
      </c>
    </row>
    <row r="120" spans="1:13" x14ac:dyDescent="0.25">
      <c r="A120" s="1">
        <f>A119+1</f>
        <v>4</v>
      </c>
      <c r="B120" s="2"/>
      <c r="C120" s="2"/>
      <c r="D120" s="2"/>
      <c r="E120" s="2"/>
      <c r="F120" s="2"/>
      <c r="G120" s="42"/>
      <c r="H120" s="42"/>
      <c r="I120" s="5"/>
      <c r="J120" s="1">
        <f>J119+1</f>
        <v>4</v>
      </c>
    </row>
    <row r="121" spans="1:13" x14ac:dyDescent="0.25">
      <c r="A121" s="1">
        <f t="shared" ref="A121:A182" si="6">A120+1</f>
        <v>5</v>
      </c>
      <c r="B121" s="44" t="s">
        <v>93</v>
      </c>
      <c r="C121" s="2"/>
      <c r="D121" s="2"/>
      <c r="E121" s="2"/>
      <c r="F121" s="2"/>
      <c r="G121" s="42"/>
      <c r="H121" s="42"/>
      <c r="I121" s="45"/>
      <c r="J121" s="1">
        <f>J120+1</f>
        <v>5</v>
      </c>
    </row>
    <row r="122" spans="1:13" x14ac:dyDescent="0.25">
      <c r="A122" s="1">
        <f t="shared" si="6"/>
        <v>6</v>
      </c>
      <c r="B122" s="3" t="s">
        <v>94</v>
      </c>
      <c r="D122" s="2"/>
      <c r="E122" s="2"/>
      <c r="F122" s="2"/>
      <c r="G122" s="31">
        <f>G52</f>
        <v>5.3722309935564205E-2</v>
      </c>
      <c r="H122" s="2"/>
      <c r="I122" s="5" t="s">
        <v>158</v>
      </c>
      <c r="J122" s="1">
        <f t="shared" ref="J122:J182" si="7">J121+1</f>
        <v>6</v>
      </c>
      <c r="K122" s="1"/>
      <c r="L122" s="1"/>
    </row>
    <row r="123" spans="1:13" ht="15.75" customHeight="1" x14ac:dyDescent="0.25">
      <c r="A123" s="1">
        <f t="shared" si="6"/>
        <v>7</v>
      </c>
      <c r="B123" s="3" t="s">
        <v>159</v>
      </c>
      <c r="D123" s="2"/>
      <c r="E123" s="2"/>
      <c r="F123" s="2"/>
      <c r="G123" s="46">
        <v>3917.7441587128469</v>
      </c>
      <c r="H123" s="2"/>
      <c r="I123" s="5" t="s">
        <v>96</v>
      </c>
      <c r="J123" s="1">
        <f t="shared" si="7"/>
        <v>7</v>
      </c>
      <c r="K123" s="1"/>
      <c r="L123" s="1"/>
    </row>
    <row r="124" spans="1:13" x14ac:dyDescent="0.25">
      <c r="A124" s="1">
        <f t="shared" si="6"/>
        <v>8</v>
      </c>
      <c r="B124" s="3" t="s">
        <v>97</v>
      </c>
      <c r="D124" s="2"/>
      <c r="E124" s="2"/>
      <c r="F124" s="2"/>
      <c r="G124" s="47">
        <v>11020.262002440008</v>
      </c>
      <c r="H124" s="2"/>
      <c r="I124" s="38" t="s">
        <v>160</v>
      </c>
      <c r="J124" s="1">
        <f t="shared" si="7"/>
        <v>8</v>
      </c>
      <c r="K124" s="1"/>
      <c r="L124" s="2"/>
    </row>
    <row r="125" spans="1:13" x14ac:dyDescent="0.25">
      <c r="A125" s="1">
        <f t="shared" si="6"/>
        <v>9</v>
      </c>
      <c r="B125" s="3" t="s">
        <v>98</v>
      </c>
      <c r="D125" s="2"/>
      <c r="E125" s="93"/>
      <c r="F125" s="2"/>
      <c r="G125" s="49">
        <v>5319978.2293297024</v>
      </c>
      <c r="H125" s="2"/>
      <c r="I125" s="5" t="s">
        <v>247</v>
      </c>
      <c r="J125" s="1">
        <f t="shared" si="7"/>
        <v>9</v>
      </c>
      <c r="K125" s="1"/>
      <c r="L125" s="44"/>
    </row>
    <row r="126" spans="1:13" x14ac:dyDescent="0.25">
      <c r="A126" s="1">
        <f t="shared" si="6"/>
        <v>10</v>
      </c>
      <c r="B126" s="3" t="s">
        <v>161</v>
      </c>
      <c r="D126" s="50"/>
      <c r="E126" s="2"/>
      <c r="F126" s="2"/>
      <c r="G126" s="94">
        <v>0.21</v>
      </c>
      <c r="H126" s="2"/>
      <c r="I126" s="5" t="s">
        <v>101</v>
      </c>
      <c r="J126" s="1">
        <f t="shared" si="7"/>
        <v>10</v>
      </c>
      <c r="K126" s="1"/>
      <c r="L126" s="44"/>
      <c r="M126" s="52"/>
    </row>
    <row r="127" spans="1:13" x14ac:dyDescent="0.25">
      <c r="A127" s="1">
        <f t="shared" si="6"/>
        <v>11</v>
      </c>
      <c r="G127" s="1"/>
      <c r="H127" s="1"/>
      <c r="J127" s="1">
        <f t="shared" si="7"/>
        <v>11</v>
      </c>
      <c r="K127" s="1"/>
      <c r="L127" s="1"/>
    </row>
    <row r="128" spans="1:13" x14ac:dyDescent="0.25">
      <c r="A128" s="1">
        <f t="shared" si="6"/>
        <v>12</v>
      </c>
      <c r="B128" s="3" t="s">
        <v>102</v>
      </c>
      <c r="D128" s="2"/>
      <c r="E128" s="2"/>
      <c r="F128" s="2"/>
      <c r="G128" s="53">
        <f>IFERROR((((G122)+(G124/G125))*G126-(G123/G125))/(1-G126),0)</f>
        <v>1.3899083696568159E-2</v>
      </c>
      <c r="H128" s="54"/>
      <c r="I128" s="5" t="s">
        <v>103</v>
      </c>
      <c r="J128" s="1">
        <f t="shared" si="7"/>
        <v>12</v>
      </c>
      <c r="K128" s="1"/>
      <c r="L128" s="1"/>
      <c r="M128" s="55"/>
    </row>
    <row r="129" spans="1:14" x14ac:dyDescent="0.25">
      <c r="A129" s="1">
        <f t="shared" si="6"/>
        <v>13</v>
      </c>
      <c r="B129" s="56" t="s">
        <v>104</v>
      </c>
      <c r="G129" s="1"/>
      <c r="H129" s="1"/>
      <c r="J129" s="1">
        <f t="shared" si="7"/>
        <v>13</v>
      </c>
    </row>
    <row r="130" spans="1:14" x14ac:dyDescent="0.25">
      <c r="A130" s="1">
        <f t="shared" si="6"/>
        <v>14</v>
      </c>
      <c r="G130" s="1"/>
      <c r="H130" s="1"/>
      <c r="J130" s="1">
        <f t="shared" si="7"/>
        <v>14</v>
      </c>
    </row>
    <row r="131" spans="1:14" x14ac:dyDescent="0.25">
      <c r="A131" s="1">
        <f t="shared" si="6"/>
        <v>15</v>
      </c>
      <c r="B131" s="9" t="s">
        <v>105</v>
      </c>
      <c r="C131" s="2"/>
      <c r="D131" s="2"/>
      <c r="E131" s="2"/>
      <c r="F131" s="2"/>
      <c r="G131" s="58"/>
      <c r="H131" s="58"/>
      <c r="I131" s="59"/>
      <c r="J131" s="1">
        <f t="shared" si="7"/>
        <v>15</v>
      </c>
      <c r="L131" s="60"/>
    </row>
    <row r="132" spans="1:14" x14ac:dyDescent="0.25">
      <c r="A132" s="1">
        <f t="shared" si="6"/>
        <v>16</v>
      </c>
      <c r="B132" s="61"/>
      <c r="C132" s="2"/>
      <c r="D132" s="2"/>
      <c r="E132" s="2"/>
      <c r="F132" s="2"/>
      <c r="G132" s="58"/>
      <c r="H132" s="58"/>
      <c r="I132" s="62"/>
      <c r="J132" s="1">
        <f t="shared" si="7"/>
        <v>16</v>
      </c>
      <c r="L132" s="2"/>
    </row>
    <row r="133" spans="1:14" x14ac:dyDescent="0.25">
      <c r="A133" s="1">
        <f t="shared" si="6"/>
        <v>17</v>
      </c>
      <c r="B133" s="44" t="s">
        <v>93</v>
      </c>
      <c r="C133" s="2"/>
      <c r="D133" s="2"/>
      <c r="E133" s="2"/>
      <c r="F133" s="2"/>
      <c r="G133" s="58"/>
      <c r="H133" s="58"/>
      <c r="I133" s="62"/>
      <c r="J133" s="1">
        <f t="shared" si="7"/>
        <v>17</v>
      </c>
      <c r="L133" s="2"/>
    </row>
    <row r="134" spans="1:14" x14ac:dyDescent="0.25">
      <c r="A134" s="1">
        <f t="shared" si="6"/>
        <v>18</v>
      </c>
      <c r="B134" s="3" t="s">
        <v>94</v>
      </c>
      <c r="D134" s="2"/>
      <c r="E134" s="2"/>
      <c r="F134" s="2"/>
      <c r="G134" s="31">
        <f>G122</f>
        <v>5.3722309935564205E-2</v>
      </c>
      <c r="H134" s="20"/>
      <c r="I134" s="5" t="s">
        <v>106</v>
      </c>
      <c r="J134" s="1">
        <f t="shared" si="7"/>
        <v>18</v>
      </c>
      <c r="L134" s="1"/>
      <c r="N134" s="23"/>
    </row>
    <row r="135" spans="1:14" x14ac:dyDescent="0.25">
      <c r="A135" s="1">
        <f t="shared" si="6"/>
        <v>19</v>
      </c>
      <c r="B135" s="3" t="s">
        <v>107</v>
      </c>
      <c r="D135" s="2"/>
      <c r="E135" s="2"/>
      <c r="F135" s="2"/>
      <c r="G135" s="95">
        <v>0</v>
      </c>
      <c r="H135" s="20"/>
      <c r="I135" s="5" t="s">
        <v>108</v>
      </c>
      <c r="J135" s="1">
        <f t="shared" si="7"/>
        <v>19</v>
      </c>
      <c r="L135" s="1"/>
      <c r="N135" s="23"/>
    </row>
    <row r="136" spans="1:14" x14ac:dyDescent="0.25">
      <c r="A136" s="1">
        <f t="shared" si="6"/>
        <v>20</v>
      </c>
      <c r="B136" s="3" t="s">
        <v>97</v>
      </c>
      <c r="D136" s="2"/>
      <c r="E136" s="2"/>
      <c r="F136" s="2"/>
      <c r="G136" s="46">
        <f>G124</f>
        <v>11020.262002440008</v>
      </c>
      <c r="H136" s="21"/>
      <c r="I136" s="5" t="s">
        <v>109</v>
      </c>
      <c r="J136" s="1">
        <f t="shared" si="7"/>
        <v>20</v>
      </c>
      <c r="L136" s="1"/>
    </row>
    <row r="137" spans="1:14" x14ac:dyDescent="0.25">
      <c r="A137" s="1">
        <f t="shared" si="6"/>
        <v>21</v>
      </c>
      <c r="B137" s="3" t="s">
        <v>98</v>
      </c>
      <c r="D137" s="2"/>
      <c r="E137" s="2"/>
      <c r="F137" s="2"/>
      <c r="G137" s="49">
        <f>G125</f>
        <v>5319978.2293297024</v>
      </c>
      <c r="H137" s="63"/>
      <c r="I137" s="5" t="s">
        <v>110</v>
      </c>
      <c r="J137" s="1">
        <f t="shared" si="7"/>
        <v>21</v>
      </c>
      <c r="L137" s="1"/>
      <c r="N137" s="23"/>
    </row>
    <row r="138" spans="1:14" x14ac:dyDescent="0.25">
      <c r="A138" s="1">
        <f t="shared" si="6"/>
        <v>22</v>
      </c>
      <c r="B138" s="3" t="s">
        <v>111</v>
      </c>
      <c r="D138" s="2"/>
      <c r="E138" s="2"/>
      <c r="F138" s="2"/>
      <c r="G138" s="64">
        <f>G128</f>
        <v>1.3899083696568159E-2</v>
      </c>
      <c r="H138" s="54"/>
      <c r="I138" s="5" t="s">
        <v>112</v>
      </c>
      <c r="J138" s="1">
        <f t="shared" si="7"/>
        <v>22</v>
      </c>
      <c r="K138" s="1"/>
      <c r="L138" s="1"/>
      <c r="M138" s="1"/>
    </row>
    <row r="139" spans="1:14" x14ac:dyDescent="0.25">
      <c r="A139" s="1">
        <f t="shared" si="6"/>
        <v>23</v>
      </c>
      <c r="B139" s="3" t="s">
        <v>113</v>
      </c>
      <c r="D139" s="2"/>
      <c r="E139" s="2"/>
      <c r="F139" s="2"/>
      <c r="G139" s="51" t="s">
        <v>114</v>
      </c>
      <c r="H139" s="2"/>
      <c r="I139" s="5" t="s">
        <v>115</v>
      </c>
      <c r="J139" s="1">
        <f t="shared" si="7"/>
        <v>23</v>
      </c>
      <c r="K139" s="1"/>
      <c r="L139" s="1"/>
      <c r="M139" s="1"/>
    </row>
    <row r="140" spans="1:14" x14ac:dyDescent="0.25">
      <c r="A140" s="1">
        <f t="shared" si="6"/>
        <v>24</v>
      </c>
      <c r="B140" s="4"/>
      <c r="D140" s="2"/>
      <c r="E140" s="2"/>
      <c r="F140" s="2"/>
      <c r="G140" s="65"/>
      <c r="H140" s="65"/>
      <c r="I140" s="62"/>
      <c r="J140" s="1">
        <f t="shared" si="7"/>
        <v>24</v>
      </c>
      <c r="K140" s="1"/>
      <c r="L140" s="1"/>
      <c r="M140" s="1"/>
    </row>
    <row r="141" spans="1:14" x14ac:dyDescent="0.25">
      <c r="A141" s="1">
        <f t="shared" si="6"/>
        <v>25</v>
      </c>
      <c r="B141" s="3" t="s">
        <v>116</v>
      </c>
      <c r="C141" s="1"/>
      <c r="D141" s="1"/>
      <c r="E141" s="2"/>
      <c r="F141" s="2"/>
      <c r="G141" s="53">
        <f>IFERROR((((G134)+(G136/G137)+G128)*G139-(G135/G137))/(1-G139),0)</f>
        <v>6.7582827838262973E-3</v>
      </c>
      <c r="H141" s="54"/>
      <c r="I141" s="5" t="s">
        <v>117</v>
      </c>
      <c r="J141" s="1">
        <f t="shared" si="7"/>
        <v>25</v>
      </c>
      <c r="K141" s="1"/>
      <c r="L141" s="1"/>
      <c r="M141" s="1"/>
    </row>
    <row r="142" spans="1:14" x14ac:dyDescent="0.25">
      <c r="A142" s="1">
        <f t="shared" si="6"/>
        <v>26</v>
      </c>
      <c r="B142" s="56" t="s">
        <v>162</v>
      </c>
      <c r="G142" s="1"/>
      <c r="H142" s="1"/>
      <c r="I142" s="5"/>
      <c r="J142" s="1">
        <f t="shared" si="7"/>
        <v>26</v>
      </c>
      <c r="K142" s="1"/>
      <c r="L142" s="1"/>
      <c r="M142" s="1"/>
    </row>
    <row r="143" spans="1:14" x14ac:dyDescent="0.25">
      <c r="A143" s="1">
        <f t="shared" si="6"/>
        <v>27</v>
      </c>
      <c r="G143" s="1"/>
      <c r="H143" s="1"/>
      <c r="I143" s="5"/>
      <c r="J143" s="1">
        <f t="shared" si="7"/>
        <v>27</v>
      </c>
      <c r="K143" s="1"/>
      <c r="L143" s="1"/>
      <c r="M143" s="1"/>
    </row>
    <row r="144" spans="1:14" x14ac:dyDescent="0.25">
      <c r="A144" s="1">
        <f t="shared" si="6"/>
        <v>28</v>
      </c>
      <c r="B144" s="9" t="s">
        <v>124</v>
      </c>
      <c r="G144" s="53">
        <f>G141+G128</f>
        <v>2.0657366480394457E-2</v>
      </c>
      <c r="H144" s="54"/>
      <c r="I144" s="5" t="s">
        <v>119</v>
      </c>
      <c r="J144" s="1">
        <f t="shared" si="7"/>
        <v>28</v>
      </c>
      <c r="K144" s="1"/>
      <c r="L144" s="1"/>
      <c r="M144" s="1"/>
    </row>
    <row r="145" spans="1:17" x14ac:dyDescent="0.25">
      <c r="A145" s="1">
        <f t="shared" si="6"/>
        <v>29</v>
      </c>
      <c r="G145" s="1"/>
      <c r="H145" s="1"/>
      <c r="I145" s="5"/>
      <c r="J145" s="1">
        <f t="shared" si="7"/>
        <v>29</v>
      </c>
      <c r="L145" s="1"/>
    </row>
    <row r="146" spans="1:17" x14ac:dyDescent="0.25">
      <c r="A146" s="1">
        <f t="shared" si="6"/>
        <v>30</v>
      </c>
      <c r="B146" s="9" t="s">
        <v>163</v>
      </c>
      <c r="G146" s="67">
        <f>G50</f>
        <v>7.2369001423381055E-2</v>
      </c>
      <c r="H146" s="2"/>
      <c r="I146" s="5" t="s">
        <v>164</v>
      </c>
      <c r="J146" s="1">
        <f t="shared" si="7"/>
        <v>30</v>
      </c>
      <c r="K146" s="23"/>
      <c r="L146" s="1"/>
    </row>
    <row r="147" spans="1:17" x14ac:dyDescent="0.25">
      <c r="A147" s="1">
        <f t="shared" si="6"/>
        <v>31</v>
      </c>
      <c r="G147" s="20"/>
      <c r="H147" s="20"/>
      <c r="I147" s="5"/>
      <c r="J147" s="1">
        <f t="shared" si="7"/>
        <v>31</v>
      </c>
      <c r="L147" s="1"/>
    </row>
    <row r="148" spans="1:17" ht="19.5" thickBot="1" x14ac:dyDescent="0.3">
      <c r="A148" s="1">
        <f t="shared" si="6"/>
        <v>32</v>
      </c>
      <c r="B148" s="9" t="s">
        <v>165</v>
      </c>
      <c r="G148" s="70">
        <f>G144+G146</f>
        <v>9.3026367903775511E-2</v>
      </c>
      <c r="H148" s="54"/>
      <c r="I148" s="5" t="s">
        <v>166</v>
      </c>
      <c r="J148" s="1">
        <f t="shared" si="7"/>
        <v>32</v>
      </c>
      <c r="K148" s="23"/>
      <c r="L148" s="69"/>
      <c r="M148" s="55"/>
    </row>
    <row r="149" spans="1:17" ht="17.25" thickTop="1" thickBot="1" x14ac:dyDescent="0.3">
      <c r="A149" s="25">
        <f t="shared" si="6"/>
        <v>33</v>
      </c>
      <c r="B149" s="26"/>
      <c r="C149" s="26"/>
      <c r="D149" s="26"/>
      <c r="E149" s="26"/>
      <c r="F149" s="26"/>
      <c r="G149" s="25"/>
      <c r="H149" s="25"/>
      <c r="I149" s="27"/>
      <c r="J149" s="25">
        <f t="shared" si="7"/>
        <v>33</v>
      </c>
      <c r="K149" s="23"/>
      <c r="L149" s="69"/>
      <c r="M149" s="55"/>
    </row>
    <row r="150" spans="1:17" x14ac:dyDescent="0.25">
      <c r="A150" s="1">
        <f t="shared" si="6"/>
        <v>34</v>
      </c>
      <c r="G150" s="1"/>
      <c r="H150" s="1"/>
      <c r="I150" s="5"/>
      <c r="J150" s="1">
        <f t="shared" si="7"/>
        <v>34</v>
      </c>
      <c r="K150" s="23"/>
      <c r="L150" s="69"/>
      <c r="M150" s="55"/>
    </row>
    <row r="151" spans="1:17" ht="18.75" x14ac:dyDescent="0.25">
      <c r="A151" s="1">
        <f t="shared" si="6"/>
        <v>35</v>
      </c>
      <c r="B151" s="9" t="s">
        <v>121</v>
      </c>
      <c r="E151" s="2"/>
      <c r="F151" s="2"/>
      <c r="G151" s="42"/>
      <c r="H151" s="42"/>
      <c r="I151" s="5"/>
      <c r="J151" s="1">
        <f t="shared" si="7"/>
        <v>35</v>
      </c>
      <c r="K151" s="23"/>
      <c r="L151" s="69"/>
      <c r="M151" s="55"/>
    </row>
    <row r="152" spans="1:17" x14ac:dyDescent="0.25">
      <c r="A152" s="1">
        <f t="shared" si="6"/>
        <v>36</v>
      </c>
      <c r="B152" s="43"/>
      <c r="E152" s="2"/>
      <c r="F152" s="2"/>
      <c r="G152" s="42"/>
      <c r="H152" s="42"/>
      <c r="I152" s="5"/>
      <c r="J152" s="1">
        <f t="shared" si="7"/>
        <v>36</v>
      </c>
      <c r="K152" s="23"/>
      <c r="L152" s="69"/>
      <c r="M152" s="55"/>
    </row>
    <row r="153" spans="1:17" x14ac:dyDescent="0.25">
      <c r="A153" s="1">
        <f t="shared" si="6"/>
        <v>37</v>
      </c>
      <c r="B153" s="9" t="s">
        <v>92</v>
      </c>
      <c r="E153" s="2"/>
      <c r="F153" s="2"/>
      <c r="G153" s="42"/>
      <c r="H153" s="42"/>
      <c r="I153" s="5"/>
      <c r="J153" s="1">
        <f t="shared" si="7"/>
        <v>37</v>
      </c>
      <c r="K153" s="23"/>
      <c r="L153" s="69"/>
      <c r="M153" s="55"/>
    </row>
    <row r="154" spans="1:17" x14ac:dyDescent="0.25">
      <c r="A154" s="1">
        <f t="shared" si="6"/>
        <v>38</v>
      </c>
      <c r="B154" s="2"/>
      <c r="C154" s="2"/>
      <c r="D154" s="2"/>
      <c r="E154" s="2"/>
      <c r="F154" s="2"/>
      <c r="G154" s="42"/>
      <c r="H154" s="42"/>
      <c r="I154" s="5"/>
      <c r="J154" s="1">
        <f t="shared" si="7"/>
        <v>38</v>
      </c>
      <c r="K154" s="23"/>
      <c r="L154" s="69"/>
      <c r="M154" s="55"/>
    </row>
    <row r="155" spans="1:17" x14ac:dyDescent="0.25">
      <c r="A155" s="1">
        <f t="shared" si="6"/>
        <v>39</v>
      </c>
      <c r="B155" s="44" t="s">
        <v>93</v>
      </c>
      <c r="C155" s="2"/>
      <c r="D155" s="2"/>
      <c r="E155" s="2"/>
      <c r="F155" s="2"/>
      <c r="G155" s="42"/>
      <c r="H155" s="42"/>
      <c r="I155" s="45"/>
      <c r="J155" s="1">
        <f t="shared" si="7"/>
        <v>39</v>
      </c>
      <c r="K155" s="23"/>
      <c r="L155" s="69"/>
      <c r="M155" s="55"/>
    </row>
    <row r="156" spans="1:17" x14ac:dyDescent="0.25">
      <c r="A156" s="1">
        <f t="shared" si="6"/>
        <v>40</v>
      </c>
      <c r="B156" s="3" t="s">
        <v>122</v>
      </c>
      <c r="D156" s="2"/>
      <c r="E156" s="2"/>
      <c r="F156" s="2"/>
      <c r="G156" s="96">
        <f>G65</f>
        <v>2.6595202938398121E-3</v>
      </c>
      <c r="H156" s="2"/>
      <c r="I156" s="5" t="s">
        <v>167</v>
      </c>
      <c r="J156" s="1">
        <f t="shared" si="7"/>
        <v>40</v>
      </c>
      <c r="K156" s="23"/>
      <c r="L156" s="69"/>
      <c r="M156" s="55"/>
    </row>
    <row r="157" spans="1:17" x14ac:dyDescent="0.25">
      <c r="A157" s="1">
        <f t="shared" si="6"/>
        <v>41</v>
      </c>
      <c r="B157" s="3" t="s">
        <v>95</v>
      </c>
      <c r="D157" s="2"/>
      <c r="E157" s="2"/>
      <c r="F157" s="2"/>
      <c r="G157" s="97">
        <v>0</v>
      </c>
      <c r="H157" s="2"/>
      <c r="I157" s="5" t="s">
        <v>75</v>
      </c>
      <c r="J157" s="1">
        <f t="shared" si="7"/>
        <v>41</v>
      </c>
      <c r="K157" s="23"/>
      <c r="L157" s="69"/>
      <c r="M157" s="55"/>
    </row>
    <row r="158" spans="1:17" x14ac:dyDescent="0.25">
      <c r="A158" s="1">
        <f t="shared" si="6"/>
        <v>42</v>
      </c>
      <c r="B158" s="3" t="s">
        <v>97</v>
      </c>
      <c r="D158" s="2"/>
      <c r="E158" s="2"/>
      <c r="F158" s="2"/>
      <c r="G158" s="97">
        <v>0</v>
      </c>
      <c r="H158" s="2"/>
      <c r="I158" s="5" t="s">
        <v>75</v>
      </c>
      <c r="J158" s="1">
        <f t="shared" si="7"/>
        <v>42</v>
      </c>
      <c r="K158" s="23"/>
      <c r="L158" s="69"/>
      <c r="M158" s="55"/>
    </row>
    <row r="159" spans="1:17" x14ac:dyDescent="0.25">
      <c r="A159" s="1">
        <f t="shared" si="6"/>
        <v>43</v>
      </c>
      <c r="B159" s="3" t="s">
        <v>98</v>
      </c>
      <c r="D159" s="2"/>
      <c r="E159" s="48"/>
      <c r="F159" s="2"/>
      <c r="G159" s="98">
        <v>5319978.2293297024</v>
      </c>
      <c r="H159" s="2"/>
      <c r="I159" s="5" t="s">
        <v>247</v>
      </c>
      <c r="J159" s="1">
        <f t="shared" si="7"/>
        <v>43</v>
      </c>
      <c r="K159" s="23"/>
      <c r="L159"/>
      <c r="M159"/>
      <c r="N159"/>
      <c r="O159"/>
      <c r="P159"/>
      <c r="Q159"/>
    </row>
    <row r="160" spans="1:17" x14ac:dyDescent="0.25">
      <c r="A160" s="1">
        <f t="shared" si="6"/>
        <v>44</v>
      </c>
      <c r="B160" s="3" t="s">
        <v>99</v>
      </c>
      <c r="D160" s="99"/>
      <c r="E160" s="2"/>
      <c r="F160" s="2"/>
      <c r="G160" s="100" t="s">
        <v>100</v>
      </c>
      <c r="H160" s="2"/>
      <c r="I160" s="5" t="s">
        <v>101</v>
      </c>
      <c r="J160" s="1">
        <f t="shared" si="7"/>
        <v>44</v>
      </c>
      <c r="K160" s="23"/>
      <c r="L160"/>
      <c r="M160"/>
      <c r="N160"/>
      <c r="O160"/>
      <c r="P160"/>
      <c r="Q160"/>
    </row>
    <row r="161" spans="1:17" x14ac:dyDescent="0.25">
      <c r="A161" s="1">
        <f t="shared" si="6"/>
        <v>45</v>
      </c>
      <c r="G161" s="1"/>
      <c r="H161" s="1"/>
      <c r="J161" s="1">
        <f t="shared" si="7"/>
        <v>45</v>
      </c>
      <c r="K161" s="23"/>
      <c r="L161"/>
      <c r="M161"/>
      <c r="N161"/>
      <c r="O161"/>
      <c r="P161"/>
      <c r="Q161"/>
    </row>
    <row r="162" spans="1:17" x14ac:dyDescent="0.25">
      <c r="A162" s="1">
        <f t="shared" si="6"/>
        <v>46</v>
      </c>
      <c r="B162" s="3" t="s">
        <v>102</v>
      </c>
      <c r="D162" s="2"/>
      <c r="E162" s="2"/>
      <c r="F162" s="2"/>
      <c r="G162" s="101">
        <f>IFERROR((((G156)+(G158/G159))*G160-(G157/G159))/(1-G160),0)</f>
        <v>7.0696109076754494E-4</v>
      </c>
      <c r="H162" s="102"/>
      <c r="I162" s="5" t="s">
        <v>103</v>
      </c>
      <c r="J162" s="1">
        <f t="shared" si="7"/>
        <v>46</v>
      </c>
      <c r="K162" s="23"/>
      <c r="L162" s="69"/>
      <c r="M162" s="55"/>
    </row>
    <row r="163" spans="1:17" x14ac:dyDescent="0.25">
      <c r="A163" s="1">
        <f t="shared" si="6"/>
        <v>47</v>
      </c>
      <c r="B163" s="56" t="s">
        <v>104</v>
      </c>
      <c r="G163" s="1"/>
      <c r="H163" s="1"/>
      <c r="J163" s="1">
        <f t="shared" si="7"/>
        <v>47</v>
      </c>
      <c r="K163" s="23"/>
      <c r="L163" s="69"/>
      <c r="M163" s="55"/>
    </row>
    <row r="164" spans="1:17" x14ac:dyDescent="0.25">
      <c r="A164" s="1">
        <f t="shared" si="6"/>
        <v>48</v>
      </c>
      <c r="G164" s="1"/>
      <c r="H164" s="1"/>
      <c r="J164" s="1">
        <f t="shared" si="7"/>
        <v>48</v>
      </c>
      <c r="K164" s="23"/>
      <c r="L164" s="69"/>
      <c r="M164" s="55"/>
    </row>
    <row r="165" spans="1:17" x14ac:dyDescent="0.25">
      <c r="A165" s="1">
        <f t="shared" si="6"/>
        <v>49</v>
      </c>
      <c r="B165" s="9" t="s">
        <v>105</v>
      </c>
      <c r="C165" s="2"/>
      <c r="D165" s="2"/>
      <c r="E165" s="2"/>
      <c r="F165" s="2"/>
      <c r="G165" s="58"/>
      <c r="H165" s="58"/>
      <c r="I165" s="59"/>
      <c r="J165" s="1">
        <f t="shared" si="7"/>
        <v>49</v>
      </c>
      <c r="K165" s="23"/>
      <c r="L165" s="69"/>
      <c r="M165" s="55"/>
    </row>
    <row r="166" spans="1:17" x14ac:dyDescent="0.25">
      <c r="A166" s="1">
        <f t="shared" si="6"/>
        <v>50</v>
      </c>
      <c r="B166" s="61"/>
      <c r="C166" s="2"/>
      <c r="D166" s="2"/>
      <c r="E166" s="2"/>
      <c r="F166" s="2"/>
      <c r="G166" s="58"/>
      <c r="H166" s="58"/>
      <c r="I166" s="62"/>
      <c r="J166" s="1">
        <f t="shared" si="7"/>
        <v>50</v>
      </c>
      <c r="K166" s="23"/>
      <c r="L166" s="69"/>
      <c r="M166" s="55"/>
    </row>
    <row r="167" spans="1:17" x14ac:dyDescent="0.25">
      <c r="A167" s="1">
        <f t="shared" si="6"/>
        <v>51</v>
      </c>
      <c r="B167" s="44" t="s">
        <v>93</v>
      </c>
      <c r="C167" s="2"/>
      <c r="D167" s="2"/>
      <c r="E167" s="2"/>
      <c r="F167" s="2"/>
      <c r="G167" s="58"/>
      <c r="H167" s="58"/>
      <c r="I167" s="62"/>
      <c r="J167" s="1">
        <f t="shared" si="7"/>
        <v>51</v>
      </c>
      <c r="K167" s="23"/>
      <c r="L167" s="69"/>
      <c r="M167" s="55"/>
    </row>
    <row r="168" spans="1:17" x14ac:dyDescent="0.25">
      <c r="A168" s="1">
        <f t="shared" si="6"/>
        <v>52</v>
      </c>
      <c r="B168" s="3" t="s">
        <v>122</v>
      </c>
      <c r="D168" s="2"/>
      <c r="E168" s="2"/>
      <c r="F168" s="2"/>
      <c r="G168" s="96">
        <f>G156</f>
        <v>2.6595202938398121E-3</v>
      </c>
      <c r="H168" s="82"/>
      <c r="I168" s="5" t="s">
        <v>168</v>
      </c>
      <c r="J168" s="1">
        <f t="shared" si="7"/>
        <v>52</v>
      </c>
      <c r="K168" s="23"/>
      <c r="L168" s="69"/>
      <c r="M168" s="55"/>
    </row>
    <row r="169" spans="1:17" x14ac:dyDescent="0.25">
      <c r="A169" s="1">
        <f t="shared" si="6"/>
        <v>53</v>
      </c>
      <c r="B169" s="3" t="s">
        <v>107</v>
      </c>
      <c r="D169" s="2"/>
      <c r="E169" s="2"/>
      <c r="F169" s="2"/>
      <c r="G169" s="71">
        <v>0</v>
      </c>
      <c r="H169" s="82"/>
      <c r="I169" s="5" t="s">
        <v>75</v>
      </c>
      <c r="J169" s="1">
        <f t="shared" si="7"/>
        <v>53</v>
      </c>
      <c r="K169" s="23"/>
      <c r="L169" s="69"/>
      <c r="M169" s="55"/>
    </row>
    <row r="170" spans="1:17" x14ac:dyDescent="0.25">
      <c r="A170" s="1">
        <f t="shared" si="6"/>
        <v>54</v>
      </c>
      <c r="B170" s="3" t="s">
        <v>97</v>
      </c>
      <c r="D170" s="2"/>
      <c r="E170" s="2"/>
      <c r="F170" s="2"/>
      <c r="G170" s="103">
        <f>G158</f>
        <v>0</v>
      </c>
      <c r="H170" s="104"/>
      <c r="I170" s="5" t="s">
        <v>169</v>
      </c>
      <c r="J170" s="1">
        <f t="shared" si="7"/>
        <v>54</v>
      </c>
      <c r="K170" s="23"/>
      <c r="L170" s="69"/>
      <c r="M170" s="55"/>
    </row>
    <row r="171" spans="1:17" x14ac:dyDescent="0.25">
      <c r="A171" s="1">
        <f t="shared" si="6"/>
        <v>55</v>
      </c>
      <c r="B171" s="3" t="s">
        <v>98</v>
      </c>
      <c r="D171" s="2"/>
      <c r="E171" s="2"/>
      <c r="F171" s="2"/>
      <c r="G171" s="98">
        <f>G159</f>
        <v>5319978.2293297024</v>
      </c>
      <c r="H171" s="105"/>
      <c r="I171" s="5" t="s">
        <v>170</v>
      </c>
      <c r="J171" s="1">
        <f t="shared" si="7"/>
        <v>55</v>
      </c>
      <c r="K171" s="23"/>
      <c r="L171" s="69"/>
      <c r="M171" s="55"/>
    </row>
    <row r="172" spans="1:17" x14ac:dyDescent="0.25">
      <c r="A172" s="1">
        <f t="shared" si="6"/>
        <v>56</v>
      </c>
      <c r="B172" s="3" t="s">
        <v>111</v>
      </c>
      <c r="D172" s="2"/>
      <c r="E172" s="2"/>
      <c r="F172" s="2"/>
      <c r="G172" s="106">
        <f>G162</f>
        <v>7.0696109076754494E-4</v>
      </c>
      <c r="H172" s="107"/>
      <c r="I172" s="5" t="s">
        <v>123</v>
      </c>
      <c r="J172" s="1">
        <f t="shared" si="7"/>
        <v>56</v>
      </c>
      <c r="K172" s="23"/>
      <c r="L172" s="69"/>
      <c r="M172" s="55"/>
    </row>
    <row r="173" spans="1:17" x14ac:dyDescent="0.25">
      <c r="A173" s="1">
        <f t="shared" si="6"/>
        <v>57</v>
      </c>
      <c r="B173" s="3" t="s">
        <v>113</v>
      </c>
      <c r="D173" s="2"/>
      <c r="E173" s="2"/>
      <c r="F173" s="2"/>
      <c r="G173" s="100" t="s">
        <v>114</v>
      </c>
      <c r="H173" s="2"/>
      <c r="I173" s="5" t="s">
        <v>115</v>
      </c>
      <c r="J173" s="1">
        <f t="shared" si="7"/>
        <v>57</v>
      </c>
      <c r="K173" s="23"/>
      <c r="L173" s="69"/>
      <c r="M173" s="55"/>
    </row>
    <row r="174" spans="1:17" x14ac:dyDescent="0.25">
      <c r="A174" s="1">
        <f t="shared" si="6"/>
        <v>58</v>
      </c>
      <c r="B174" s="4"/>
      <c r="D174" s="2"/>
      <c r="E174" s="2"/>
      <c r="F174" s="2"/>
      <c r="G174" s="108"/>
      <c r="H174" s="108"/>
      <c r="I174" s="62"/>
      <c r="J174" s="1">
        <f t="shared" si="7"/>
        <v>58</v>
      </c>
      <c r="K174" s="23"/>
      <c r="L174" s="69"/>
      <c r="M174" s="55"/>
    </row>
    <row r="175" spans="1:17" x14ac:dyDescent="0.25">
      <c r="A175" s="1">
        <f t="shared" si="6"/>
        <v>59</v>
      </c>
      <c r="B175" s="3" t="s">
        <v>116</v>
      </c>
      <c r="C175" s="1"/>
      <c r="D175" s="1"/>
      <c r="E175" s="2"/>
      <c r="F175" s="2"/>
      <c r="G175" s="101">
        <f>IFERROR((((G168)+(G170/G171)+G162)*G173-(G169/G171))/(1-G173),0)</f>
        <v>3.2645563229408771E-4</v>
      </c>
      <c r="H175" s="109"/>
      <c r="I175" s="5" t="s">
        <v>117</v>
      </c>
      <c r="J175" s="1">
        <f t="shared" si="7"/>
        <v>59</v>
      </c>
      <c r="K175" s="23"/>
      <c r="L175" s="69"/>
      <c r="M175" s="55"/>
    </row>
    <row r="176" spans="1:17" x14ac:dyDescent="0.25">
      <c r="A176" s="1">
        <f t="shared" si="6"/>
        <v>60</v>
      </c>
      <c r="B176" s="56" t="s">
        <v>162</v>
      </c>
      <c r="G176" s="1"/>
      <c r="H176" s="1"/>
      <c r="I176" s="5"/>
      <c r="J176" s="1">
        <f t="shared" si="7"/>
        <v>60</v>
      </c>
      <c r="K176" s="23"/>
      <c r="L176" s="69"/>
      <c r="M176" s="55"/>
    </row>
    <row r="177" spans="1:13" x14ac:dyDescent="0.25">
      <c r="A177" s="1">
        <f t="shared" si="6"/>
        <v>61</v>
      </c>
      <c r="G177" s="1"/>
      <c r="H177" s="1"/>
      <c r="I177" s="5"/>
      <c r="J177" s="1">
        <f t="shared" si="7"/>
        <v>61</v>
      </c>
      <c r="K177" s="23"/>
      <c r="L177" s="69"/>
      <c r="M177" s="55"/>
    </row>
    <row r="178" spans="1:13" x14ac:dyDescent="0.25">
      <c r="A178" s="1">
        <f t="shared" si="6"/>
        <v>62</v>
      </c>
      <c r="B178" s="9" t="s">
        <v>124</v>
      </c>
      <c r="G178" s="101">
        <f>G175+G162</f>
        <v>1.0334167230616326E-3</v>
      </c>
      <c r="H178" s="102"/>
      <c r="I178" s="5" t="s">
        <v>171</v>
      </c>
      <c r="J178" s="1">
        <f t="shared" si="7"/>
        <v>62</v>
      </c>
      <c r="K178" s="23"/>
      <c r="L178" s="69"/>
      <c r="M178" s="55"/>
    </row>
    <row r="179" spans="1:13" x14ac:dyDescent="0.25">
      <c r="A179" s="1">
        <f t="shared" si="6"/>
        <v>63</v>
      </c>
      <c r="G179" s="1"/>
      <c r="H179" s="1"/>
      <c r="I179" s="5"/>
      <c r="J179" s="1">
        <f t="shared" si="7"/>
        <v>63</v>
      </c>
      <c r="K179" s="23"/>
      <c r="L179" s="69"/>
      <c r="M179" s="55"/>
    </row>
    <row r="180" spans="1:13" x14ac:dyDescent="0.25">
      <c r="A180" s="1">
        <f t="shared" si="6"/>
        <v>64</v>
      </c>
      <c r="B180" s="9" t="s">
        <v>135</v>
      </c>
      <c r="G180" s="110">
        <f>G63</f>
        <v>2.6595202938398121E-3</v>
      </c>
      <c r="H180" s="2"/>
      <c r="I180" s="5" t="s">
        <v>172</v>
      </c>
      <c r="J180" s="1">
        <f t="shared" si="7"/>
        <v>64</v>
      </c>
      <c r="K180" s="23"/>
      <c r="L180" s="69"/>
      <c r="M180" s="55"/>
    </row>
    <row r="181" spans="1:13" x14ac:dyDescent="0.25">
      <c r="A181" s="1">
        <f t="shared" si="6"/>
        <v>65</v>
      </c>
      <c r="G181" s="82"/>
      <c r="H181" s="82"/>
      <c r="I181" s="5"/>
      <c r="J181" s="1">
        <f t="shared" si="7"/>
        <v>65</v>
      </c>
      <c r="K181" s="23"/>
      <c r="L181" s="69"/>
      <c r="M181" s="55"/>
    </row>
    <row r="182" spans="1:13" ht="19.5" thickBot="1" x14ac:dyDescent="0.3">
      <c r="A182" s="1">
        <f t="shared" si="6"/>
        <v>66</v>
      </c>
      <c r="B182" s="9" t="s">
        <v>137</v>
      </c>
      <c r="G182" s="111">
        <f>G178+G180</f>
        <v>3.692937016901445E-3</v>
      </c>
      <c r="H182" s="109"/>
      <c r="I182" s="5" t="s">
        <v>173</v>
      </c>
      <c r="J182" s="1">
        <f t="shared" si="7"/>
        <v>66</v>
      </c>
      <c r="K182" s="23"/>
      <c r="L182" s="69"/>
      <c r="M182" s="55"/>
    </row>
    <row r="183" spans="1:13" ht="16.5" thickTop="1" x14ac:dyDescent="0.25">
      <c r="B183" s="9"/>
      <c r="G183" s="54"/>
      <c r="H183" s="54"/>
      <c r="I183" s="5"/>
      <c r="J183" s="1"/>
      <c r="K183" s="23"/>
      <c r="L183" s="69"/>
      <c r="M183" s="55"/>
    </row>
    <row r="184" spans="1:13" x14ac:dyDescent="0.25">
      <c r="A184" s="112"/>
      <c r="B184" s="4"/>
      <c r="C184" s="113"/>
      <c r="D184" s="113"/>
      <c r="E184" s="113"/>
      <c r="F184" s="113"/>
      <c r="G184" s="114"/>
      <c r="H184" s="114"/>
      <c r="I184" s="115"/>
      <c r="J184" s="1"/>
    </row>
    <row r="185" spans="1:13" x14ac:dyDescent="0.25">
      <c r="B185" s="326" t="s">
        <v>156</v>
      </c>
      <c r="C185" s="326"/>
      <c r="D185" s="326"/>
      <c r="E185" s="326"/>
      <c r="F185" s="326"/>
      <c r="G185" s="326"/>
      <c r="H185" s="326"/>
      <c r="I185" s="326"/>
      <c r="J185" s="1"/>
    </row>
    <row r="186" spans="1:13" x14ac:dyDescent="0.25">
      <c r="B186" s="326" t="s">
        <v>1</v>
      </c>
      <c r="C186" s="326"/>
      <c r="D186" s="326"/>
      <c r="E186" s="326"/>
      <c r="F186" s="326"/>
      <c r="G186" s="326"/>
      <c r="H186" s="326"/>
      <c r="I186" s="326"/>
      <c r="J186" s="1"/>
    </row>
    <row r="187" spans="1:13" x14ac:dyDescent="0.25">
      <c r="B187" s="326" t="s">
        <v>2</v>
      </c>
      <c r="C187" s="326"/>
      <c r="D187" s="326"/>
      <c r="E187" s="326"/>
      <c r="F187" s="326"/>
      <c r="G187" s="326"/>
      <c r="H187" s="326"/>
      <c r="I187" s="326"/>
      <c r="J187" s="1"/>
    </row>
    <row r="188" spans="1:13" x14ac:dyDescent="0.25">
      <c r="B188" s="322" t="str">
        <f>B5</f>
        <v>Base Period &amp; True-Up Period 12 - Months Ending December 31, 2023</v>
      </c>
      <c r="C188" s="322"/>
      <c r="D188" s="322"/>
      <c r="E188" s="322"/>
      <c r="F188" s="322"/>
      <c r="G188" s="322"/>
      <c r="H188" s="322"/>
      <c r="I188" s="322"/>
      <c r="J188" s="1"/>
    </row>
    <row r="189" spans="1:13" x14ac:dyDescent="0.25">
      <c r="B189" s="324" t="s">
        <v>3</v>
      </c>
      <c r="C189" s="325"/>
      <c r="D189" s="325"/>
      <c r="E189" s="325"/>
      <c r="F189" s="325"/>
      <c r="G189" s="325"/>
      <c r="H189" s="325"/>
      <c r="I189" s="325"/>
      <c r="J189" s="1"/>
    </row>
    <row r="190" spans="1:13" x14ac:dyDescent="0.25">
      <c r="B190" s="1"/>
      <c r="C190" s="1"/>
      <c r="D190" s="1"/>
      <c r="E190" s="1"/>
      <c r="F190" s="1"/>
      <c r="G190" s="2"/>
      <c r="H190" s="2"/>
      <c r="I190" s="5"/>
      <c r="J190" s="1"/>
    </row>
    <row r="191" spans="1:13" x14ac:dyDescent="0.25">
      <c r="A191" s="1" t="s">
        <v>4</v>
      </c>
      <c r="B191" s="2"/>
      <c r="C191" s="2"/>
      <c r="D191" s="2"/>
      <c r="E191" s="2"/>
      <c r="F191" s="2"/>
      <c r="G191" s="2"/>
      <c r="H191" s="2"/>
      <c r="I191" s="5"/>
      <c r="J191" s="1" t="s">
        <v>4</v>
      </c>
    </row>
    <row r="192" spans="1:13" x14ac:dyDescent="0.25">
      <c r="A192" s="1" t="s">
        <v>6</v>
      </c>
      <c r="B192" s="1"/>
      <c r="C192" s="1"/>
      <c r="D192" s="1"/>
      <c r="E192" s="1"/>
      <c r="F192" s="1"/>
      <c r="G192" s="6" t="s">
        <v>8</v>
      </c>
      <c r="H192" s="2"/>
      <c r="I192" s="8" t="s">
        <v>9</v>
      </c>
      <c r="J192" s="1" t="s">
        <v>6</v>
      </c>
    </row>
    <row r="193" spans="1:10" x14ac:dyDescent="0.25">
      <c r="G193" s="1"/>
      <c r="H193" s="1"/>
      <c r="I193" s="5"/>
      <c r="J193" s="1"/>
    </row>
    <row r="194" spans="1:10" ht="18.75" x14ac:dyDescent="0.25">
      <c r="A194" s="1">
        <v>1</v>
      </c>
      <c r="B194" s="9" t="s">
        <v>174</v>
      </c>
      <c r="E194" s="2"/>
      <c r="F194" s="2"/>
      <c r="G194" s="42"/>
      <c r="H194" s="42"/>
      <c r="I194" s="5"/>
      <c r="J194" s="1">
        <f>A194</f>
        <v>1</v>
      </c>
    </row>
    <row r="195" spans="1:10" x14ac:dyDescent="0.25">
      <c r="A195" s="1">
        <f>A194+1</f>
        <v>2</v>
      </c>
      <c r="B195" s="43"/>
      <c r="E195" s="2"/>
      <c r="F195" s="2"/>
      <c r="G195" s="42"/>
      <c r="H195" s="42"/>
      <c r="I195" s="5"/>
      <c r="J195" s="1">
        <f>J194+1</f>
        <v>2</v>
      </c>
    </row>
    <row r="196" spans="1:10" x14ac:dyDescent="0.25">
      <c r="A196" s="1">
        <f>A195+1</f>
        <v>3</v>
      </c>
      <c r="B196" s="9" t="s">
        <v>157</v>
      </c>
      <c r="E196" s="2"/>
      <c r="F196" s="2"/>
      <c r="G196" s="42"/>
      <c r="H196" s="42"/>
      <c r="I196" s="5"/>
      <c r="J196" s="1">
        <f>J195+1</f>
        <v>3</v>
      </c>
    </row>
    <row r="197" spans="1:10" x14ac:dyDescent="0.25">
      <c r="A197" s="1">
        <f>A196+1</f>
        <v>4</v>
      </c>
      <c r="B197" s="2"/>
      <c r="C197" s="2"/>
      <c r="D197" s="2"/>
      <c r="E197" s="2"/>
      <c r="F197" s="2"/>
      <c r="G197" s="42"/>
      <c r="H197" s="42"/>
      <c r="I197" s="5"/>
      <c r="J197" s="1">
        <f>J196+1</f>
        <v>4</v>
      </c>
    </row>
    <row r="198" spans="1:10" x14ac:dyDescent="0.25">
      <c r="A198" s="1">
        <f t="shared" ref="A198:A259" si="8">A197+1</f>
        <v>5</v>
      </c>
      <c r="B198" s="44" t="s">
        <v>93</v>
      </c>
      <c r="C198" s="2"/>
      <c r="D198" s="2"/>
      <c r="E198" s="2"/>
      <c r="F198" s="2"/>
      <c r="G198" s="42"/>
      <c r="H198" s="42"/>
      <c r="I198" s="45"/>
      <c r="J198" s="1">
        <f t="shared" ref="J198:J259" si="9">J197+1</f>
        <v>5</v>
      </c>
    </row>
    <row r="199" spans="1:10" x14ac:dyDescent="0.25">
      <c r="A199" s="1">
        <f t="shared" si="8"/>
        <v>6</v>
      </c>
      <c r="B199" s="3" t="s">
        <v>94</v>
      </c>
      <c r="D199" s="2"/>
      <c r="E199" s="2"/>
      <c r="F199" s="2"/>
      <c r="G199" s="31">
        <f>G89</f>
        <v>0</v>
      </c>
      <c r="H199" s="2"/>
      <c r="I199" s="5" t="s">
        <v>125</v>
      </c>
      <c r="J199" s="1">
        <f t="shared" si="9"/>
        <v>6</v>
      </c>
    </row>
    <row r="200" spans="1:10" x14ac:dyDescent="0.25">
      <c r="A200" s="1">
        <f t="shared" si="8"/>
        <v>7</v>
      </c>
      <c r="B200" s="3" t="s">
        <v>95</v>
      </c>
      <c r="D200" s="2"/>
      <c r="E200" s="2"/>
      <c r="F200" s="2"/>
      <c r="G200" s="71">
        <v>0</v>
      </c>
      <c r="H200" s="2"/>
      <c r="I200" s="5" t="s">
        <v>126</v>
      </c>
      <c r="J200" s="1">
        <f t="shared" si="9"/>
        <v>7</v>
      </c>
    </row>
    <row r="201" spans="1:10" x14ac:dyDescent="0.25">
      <c r="A201" s="1">
        <f t="shared" si="8"/>
        <v>8</v>
      </c>
      <c r="B201" s="3" t="s">
        <v>97</v>
      </c>
      <c r="D201" s="2"/>
      <c r="E201" s="2"/>
      <c r="F201" s="2"/>
      <c r="G201" s="47">
        <v>0</v>
      </c>
      <c r="H201" s="2"/>
      <c r="I201" s="38"/>
      <c r="J201" s="1">
        <f t="shared" si="9"/>
        <v>8</v>
      </c>
    </row>
    <row r="202" spans="1:10" x14ac:dyDescent="0.25">
      <c r="A202" s="1">
        <f t="shared" si="8"/>
        <v>9</v>
      </c>
      <c r="B202" s="3" t="s">
        <v>127</v>
      </c>
      <c r="D202" s="2"/>
      <c r="E202" s="2"/>
      <c r="F202" s="2"/>
      <c r="G202" s="46">
        <v>0</v>
      </c>
      <c r="H202" s="2"/>
      <c r="I202" s="5" t="s">
        <v>128</v>
      </c>
      <c r="J202" s="1">
        <f t="shared" si="9"/>
        <v>9</v>
      </c>
    </row>
    <row r="203" spans="1:10" x14ac:dyDescent="0.25">
      <c r="A203" s="1">
        <f t="shared" si="8"/>
        <v>10</v>
      </c>
      <c r="B203" s="3" t="s">
        <v>99</v>
      </c>
      <c r="D203" s="2"/>
      <c r="E203" s="2"/>
      <c r="F203" s="2"/>
      <c r="G203" s="72">
        <f>G126</f>
        <v>0.21</v>
      </c>
      <c r="H203" s="2"/>
      <c r="I203" s="5" t="s">
        <v>129</v>
      </c>
      <c r="J203" s="1">
        <f t="shared" si="9"/>
        <v>10</v>
      </c>
    </row>
    <row r="204" spans="1:10" x14ac:dyDescent="0.25">
      <c r="A204" s="1">
        <f t="shared" si="8"/>
        <v>11</v>
      </c>
      <c r="G204" s="1"/>
      <c r="H204" s="1"/>
      <c r="J204" s="1">
        <f t="shared" si="9"/>
        <v>11</v>
      </c>
    </row>
    <row r="205" spans="1:10" x14ac:dyDescent="0.25">
      <c r="A205" s="1">
        <f t="shared" si="8"/>
        <v>12</v>
      </c>
      <c r="B205" s="3" t="s">
        <v>130</v>
      </c>
      <c r="D205" s="2"/>
      <c r="E205" s="2"/>
      <c r="F205" s="2"/>
      <c r="G205" s="53">
        <f>IFERROR((((G199)+(G201/G202))*G203-(G200/G202))/(1-G203),0)</f>
        <v>0</v>
      </c>
      <c r="H205" s="54"/>
      <c r="I205" s="5" t="s">
        <v>131</v>
      </c>
      <c r="J205" s="1">
        <f t="shared" si="9"/>
        <v>12</v>
      </c>
    </row>
    <row r="206" spans="1:10" x14ac:dyDescent="0.25">
      <c r="A206" s="1">
        <f t="shared" si="8"/>
        <v>13</v>
      </c>
      <c r="B206" s="56" t="s">
        <v>104</v>
      </c>
      <c r="G206" s="20"/>
      <c r="H206" s="20"/>
      <c r="J206" s="1">
        <f t="shared" si="9"/>
        <v>13</v>
      </c>
    </row>
    <row r="207" spans="1:10" x14ac:dyDescent="0.25">
      <c r="A207" s="1">
        <f t="shared" si="8"/>
        <v>14</v>
      </c>
      <c r="G207" s="1"/>
      <c r="H207" s="1"/>
      <c r="J207" s="1">
        <f t="shared" si="9"/>
        <v>14</v>
      </c>
    </row>
    <row r="208" spans="1:10" x14ac:dyDescent="0.25">
      <c r="A208" s="1">
        <f t="shared" si="8"/>
        <v>15</v>
      </c>
      <c r="B208" s="9" t="s">
        <v>105</v>
      </c>
      <c r="C208" s="2"/>
      <c r="D208" s="2"/>
      <c r="E208" s="2"/>
      <c r="F208" s="2"/>
      <c r="G208" s="58"/>
      <c r="H208" s="58"/>
      <c r="I208" s="59"/>
      <c r="J208" s="1">
        <f t="shared" si="9"/>
        <v>15</v>
      </c>
    </row>
    <row r="209" spans="1:10" x14ac:dyDescent="0.25">
      <c r="A209" s="1">
        <f t="shared" si="8"/>
        <v>16</v>
      </c>
      <c r="B209" s="61"/>
      <c r="C209" s="2"/>
      <c r="D209" s="2"/>
      <c r="E209" s="2"/>
      <c r="F209" s="2"/>
      <c r="G209" s="58"/>
      <c r="H209" s="58"/>
      <c r="I209" s="45"/>
      <c r="J209" s="1">
        <f t="shared" si="9"/>
        <v>16</v>
      </c>
    </row>
    <row r="210" spans="1:10" x14ac:dyDescent="0.25">
      <c r="A210" s="1">
        <f t="shared" si="8"/>
        <v>17</v>
      </c>
      <c r="B210" s="44" t="s">
        <v>93</v>
      </c>
      <c r="C210" s="2"/>
      <c r="D210" s="2"/>
      <c r="E210" s="2"/>
      <c r="F210" s="2"/>
      <c r="G210" s="58"/>
      <c r="H210" s="58"/>
      <c r="I210" s="45"/>
      <c r="J210" s="1">
        <f t="shared" si="9"/>
        <v>17</v>
      </c>
    </row>
    <row r="211" spans="1:10" x14ac:dyDescent="0.25">
      <c r="A211" s="1">
        <f t="shared" si="8"/>
        <v>18</v>
      </c>
      <c r="B211" s="3" t="s">
        <v>94</v>
      </c>
      <c r="D211" s="2"/>
      <c r="E211" s="2"/>
      <c r="F211" s="2"/>
      <c r="G211" s="31">
        <f>G199</f>
        <v>0</v>
      </c>
      <c r="H211" s="20"/>
      <c r="I211" s="5" t="s">
        <v>106</v>
      </c>
      <c r="J211" s="1">
        <f t="shared" si="9"/>
        <v>18</v>
      </c>
    </row>
    <row r="212" spans="1:10" x14ac:dyDescent="0.25">
      <c r="A212" s="1">
        <f t="shared" si="8"/>
        <v>19</v>
      </c>
      <c r="B212" s="3" t="s">
        <v>107</v>
      </c>
      <c r="D212" s="2"/>
      <c r="E212" s="2"/>
      <c r="F212" s="2"/>
      <c r="G212" s="71">
        <v>0</v>
      </c>
      <c r="H212" s="20"/>
      <c r="I212" s="5" t="s">
        <v>126</v>
      </c>
      <c r="J212" s="1">
        <f t="shared" si="9"/>
        <v>19</v>
      </c>
    </row>
    <row r="213" spans="1:10" x14ac:dyDescent="0.25">
      <c r="A213" s="1">
        <f t="shared" si="8"/>
        <v>20</v>
      </c>
      <c r="B213" s="3" t="s">
        <v>97</v>
      </c>
      <c r="D213" s="2"/>
      <c r="E213" s="2"/>
      <c r="F213" s="2"/>
      <c r="G213" s="46">
        <f>G201</f>
        <v>0</v>
      </c>
      <c r="H213" s="21"/>
      <c r="I213" s="5" t="s">
        <v>109</v>
      </c>
      <c r="J213" s="1">
        <f t="shared" si="9"/>
        <v>20</v>
      </c>
    </row>
    <row r="214" spans="1:10" x14ac:dyDescent="0.25">
      <c r="A214" s="1">
        <f t="shared" si="8"/>
        <v>21</v>
      </c>
      <c r="B214" s="3" t="s">
        <v>127</v>
      </c>
      <c r="D214" s="2"/>
      <c r="E214" s="2"/>
      <c r="F214" s="2"/>
      <c r="G214" s="46">
        <f>G202</f>
        <v>0</v>
      </c>
      <c r="H214" s="21"/>
      <c r="I214" s="5" t="s">
        <v>110</v>
      </c>
      <c r="J214" s="1">
        <f t="shared" si="9"/>
        <v>21</v>
      </c>
    </row>
    <row r="215" spans="1:10" x14ac:dyDescent="0.25">
      <c r="A215" s="1">
        <f t="shared" si="8"/>
        <v>22</v>
      </c>
      <c r="B215" s="3" t="s">
        <v>111</v>
      </c>
      <c r="D215" s="2"/>
      <c r="E215" s="2"/>
      <c r="F215" s="2"/>
      <c r="G215" s="64">
        <f>G205</f>
        <v>0</v>
      </c>
      <c r="H215" s="54"/>
      <c r="I215" s="5" t="s">
        <v>112</v>
      </c>
      <c r="J215" s="1">
        <f t="shared" si="9"/>
        <v>22</v>
      </c>
    </row>
    <row r="216" spans="1:10" x14ac:dyDescent="0.25">
      <c r="A216" s="1">
        <f t="shared" si="8"/>
        <v>23</v>
      </c>
      <c r="B216" s="3" t="s">
        <v>113</v>
      </c>
      <c r="D216" s="2"/>
      <c r="E216" s="2"/>
      <c r="F216" s="2"/>
      <c r="G216" s="73" t="str">
        <f>G139</f>
        <v>8.84%</v>
      </c>
      <c r="H216" s="2"/>
      <c r="I216" s="5" t="s">
        <v>132</v>
      </c>
      <c r="J216" s="1">
        <f t="shared" si="9"/>
        <v>23</v>
      </c>
    </row>
    <row r="217" spans="1:10" x14ac:dyDescent="0.25">
      <c r="A217" s="1">
        <f t="shared" si="8"/>
        <v>24</v>
      </c>
      <c r="B217" s="4"/>
      <c r="D217" s="2"/>
      <c r="E217" s="2"/>
      <c r="F217" s="2"/>
      <c r="G217" s="65"/>
      <c r="H217" s="65"/>
      <c r="I217" s="62"/>
      <c r="J217" s="1">
        <f t="shared" si="9"/>
        <v>24</v>
      </c>
    </row>
    <row r="218" spans="1:10" x14ac:dyDescent="0.25">
      <c r="A218" s="1">
        <f t="shared" si="8"/>
        <v>25</v>
      </c>
      <c r="B218" s="3" t="s">
        <v>116</v>
      </c>
      <c r="C218" s="1"/>
      <c r="D218" s="1"/>
      <c r="E218" s="2"/>
      <c r="F218" s="2"/>
      <c r="G218" s="53">
        <f>IFERROR((((G211)+(G213/G214)+G205)*G216-(G212/G214))/(1-G216),0)</f>
        <v>0</v>
      </c>
      <c r="H218" s="54"/>
      <c r="I218" s="5" t="s">
        <v>117</v>
      </c>
      <c r="J218" s="1">
        <f t="shared" si="9"/>
        <v>25</v>
      </c>
    </row>
    <row r="219" spans="1:10" x14ac:dyDescent="0.25">
      <c r="A219" s="1">
        <f t="shared" si="8"/>
        <v>26</v>
      </c>
      <c r="B219" s="56" t="s">
        <v>162</v>
      </c>
      <c r="G219" s="1"/>
      <c r="H219" s="1"/>
      <c r="I219" s="5"/>
      <c r="J219" s="1">
        <f t="shared" si="9"/>
        <v>26</v>
      </c>
    </row>
    <row r="220" spans="1:10" x14ac:dyDescent="0.25">
      <c r="A220" s="1">
        <f t="shared" si="8"/>
        <v>27</v>
      </c>
      <c r="G220" s="1"/>
      <c r="H220" s="1"/>
      <c r="I220" s="5"/>
      <c r="J220" s="1">
        <f t="shared" si="9"/>
        <v>27</v>
      </c>
    </row>
    <row r="221" spans="1:10" x14ac:dyDescent="0.25">
      <c r="A221" s="1">
        <f t="shared" si="8"/>
        <v>28</v>
      </c>
      <c r="B221" s="9" t="s">
        <v>124</v>
      </c>
      <c r="G221" s="53">
        <f>G218+G205</f>
        <v>0</v>
      </c>
      <c r="H221" s="54"/>
      <c r="I221" s="5" t="s">
        <v>119</v>
      </c>
      <c r="J221" s="1">
        <f t="shared" si="9"/>
        <v>28</v>
      </c>
    </row>
    <row r="222" spans="1:10" x14ac:dyDescent="0.25">
      <c r="A222" s="1">
        <f t="shared" si="8"/>
        <v>29</v>
      </c>
      <c r="G222" s="1"/>
      <c r="H222" s="1"/>
      <c r="I222" s="5"/>
      <c r="J222" s="1">
        <f t="shared" si="9"/>
        <v>29</v>
      </c>
    </row>
    <row r="223" spans="1:10" x14ac:dyDescent="0.25">
      <c r="A223" s="1">
        <f t="shared" si="8"/>
        <v>30</v>
      </c>
      <c r="B223" s="9" t="s">
        <v>175</v>
      </c>
      <c r="G223" s="67">
        <f>G87</f>
        <v>1.8646691487816846E-2</v>
      </c>
      <c r="H223" s="2"/>
      <c r="I223" s="5" t="s">
        <v>176</v>
      </c>
      <c r="J223" s="1">
        <f t="shared" si="9"/>
        <v>30</v>
      </c>
    </row>
    <row r="224" spans="1:10" x14ac:dyDescent="0.25">
      <c r="A224" s="1">
        <f t="shared" si="8"/>
        <v>31</v>
      </c>
      <c r="G224" s="1"/>
      <c r="H224" s="1"/>
      <c r="I224" s="5"/>
      <c r="J224" s="1">
        <f t="shared" si="9"/>
        <v>31</v>
      </c>
    </row>
    <row r="225" spans="1:11" ht="19.5" thickBot="1" x14ac:dyDescent="0.3">
      <c r="A225" s="1">
        <f t="shared" si="8"/>
        <v>32</v>
      </c>
      <c r="B225" s="9" t="s">
        <v>133</v>
      </c>
      <c r="G225" s="70">
        <f>G221+G223</f>
        <v>1.8646691487816846E-2</v>
      </c>
      <c r="H225" s="54"/>
      <c r="I225" s="5" t="s">
        <v>166</v>
      </c>
      <c r="J225" s="1">
        <f t="shared" si="9"/>
        <v>32</v>
      </c>
    </row>
    <row r="226" spans="1:11" ht="17.25" thickTop="1" thickBot="1" x14ac:dyDescent="0.3">
      <c r="A226" s="25">
        <f t="shared" si="8"/>
        <v>33</v>
      </c>
      <c r="B226" s="39"/>
      <c r="C226" s="26"/>
      <c r="D226" s="26"/>
      <c r="E226" s="26"/>
      <c r="F226" s="26"/>
      <c r="G226" s="75"/>
      <c r="H226" s="75"/>
      <c r="I226" s="27"/>
      <c r="J226" s="25">
        <f t="shared" si="9"/>
        <v>33</v>
      </c>
      <c r="K226" s="23"/>
    </row>
    <row r="227" spans="1:11" x14ac:dyDescent="0.25">
      <c r="A227" s="1">
        <f t="shared" si="8"/>
        <v>34</v>
      </c>
      <c r="B227" s="9"/>
      <c r="G227" s="54"/>
      <c r="H227" s="54"/>
      <c r="I227" s="5"/>
      <c r="J227" s="1">
        <f t="shared" si="9"/>
        <v>34</v>
      </c>
      <c r="K227" s="23"/>
    </row>
    <row r="228" spans="1:11" ht="18.75" x14ac:dyDescent="0.25">
      <c r="A228" s="1">
        <f t="shared" si="8"/>
        <v>35</v>
      </c>
      <c r="B228" s="9" t="s">
        <v>121</v>
      </c>
      <c r="E228" s="2"/>
      <c r="F228" s="2"/>
      <c r="G228" s="42"/>
      <c r="H228" s="42"/>
      <c r="I228" s="5"/>
      <c r="J228" s="1">
        <f t="shared" si="9"/>
        <v>35</v>
      </c>
      <c r="K228" s="23"/>
    </row>
    <row r="229" spans="1:11" x14ac:dyDescent="0.25">
      <c r="A229" s="1">
        <f t="shared" si="8"/>
        <v>36</v>
      </c>
      <c r="B229" s="43"/>
      <c r="E229" s="2"/>
      <c r="F229" s="2"/>
      <c r="G229" s="42"/>
      <c r="H229" s="42"/>
      <c r="I229" s="5"/>
      <c r="J229" s="1">
        <f t="shared" si="9"/>
        <v>36</v>
      </c>
      <c r="K229" s="23"/>
    </row>
    <row r="230" spans="1:11" x14ac:dyDescent="0.25">
      <c r="A230" s="1">
        <f t="shared" si="8"/>
        <v>37</v>
      </c>
      <c r="B230" s="9" t="s">
        <v>92</v>
      </c>
      <c r="E230" s="2"/>
      <c r="F230" s="2"/>
      <c r="G230" s="42"/>
      <c r="H230" s="42"/>
      <c r="I230" s="5"/>
      <c r="J230" s="1">
        <f t="shared" si="9"/>
        <v>37</v>
      </c>
      <c r="K230" s="23"/>
    </row>
    <row r="231" spans="1:11" x14ac:dyDescent="0.25">
      <c r="A231" s="1">
        <f t="shared" si="8"/>
        <v>38</v>
      </c>
      <c r="B231" s="2"/>
      <c r="C231" s="2"/>
      <c r="D231" s="2"/>
      <c r="E231" s="2"/>
      <c r="F231" s="2"/>
      <c r="G231" s="42"/>
      <c r="H231" s="42"/>
      <c r="I231" s="5"/>
      <c r="J231" s="1">
        <f t="shared" si="9"/>
        <v>38</v>
      </c>
      <c r="K231" s="23"/>
    </row>
    <row r="232" spans="1:11" x14ac:dyDescent="0.25">
      <c r="A232" s="1">
        <f t="shared" si="8"/>
        <v>39</v>
      </c>
      <c r="B232" s="44" t="s">
        <v>93</v>
      </c>
      <c r="C232" s="2"/>
      <c r="D232" s="2"/>
      <c r="E232" s="2"/>
      <c r="F232" s="2"/>
      <c r="G232" s="42"/>
      <c r="H232" s="42"/>
      <c r="I232" s="45"/>
      <c r="J232" s="1">
        <f t="shared" si="9"/>
        <v>39</v>
      </c>
      <c r="K232" s="23"/>
    </row>
    <row r="233" spans="1:11" x14ac:dyDescent="0.25">
      <c r="A233" s="1">
        <f t="shared" si="8"/>
        <v>40</v>
      </c>
      <c r="B233" s="3" t="s">
        <v>122</v>
      </c>
      <c r="D233" s="2"/>
      <c r="E233" s="2"/>
      <c r="F233" s="2"/>
      <c r="G233" s="96">
        <f>G102</f>
        <v>0</v>
      </c>
      <c r="H233" s="2"/>
      <c r="I233" s="5" t="s">
        <v>134</v>
      </c>
      <c r="J233" s="1">
        <f t="shared" si="9"/>
        <v>40</v>
      </c>
      <c r="K233" s="23"/>
    </row>
    <row r="234" spans="1:11" x14ac:dyDescent="0.25">
      <c r="A234" s="1">
        <f t="shared" si="8"/>
        <v>41</v>
      </c>
      <c r="B234" s="3" t="s">
        <v>95</v>
      </c>
      <c r="D234" s="2"/>
      <c r="E234" s="2"/>
      <c r="F234" s="2"/>
      <c r="G234" s="97">
        <v>0</v>
      </c>
      <c r="H234" s="2"/>
      <c r="I234" s="5" t="s">
        <v>126</v>
      </c>
      <c r="J234" s="1">
        <f t="shared" si="9"/>
        <v>41</v>
      </c>
      <c r="K234" s="23"/>
    </row>
    <row r="235" spans="1:11" x14ac:dyDescent="0.25">
      <c r="A235" s="1">
        <f t="shared" si="8"/>
        <v>42</v>
      </c>
      <c r="B235" s="3" t="s">
        <v>97</v>
      </c>
      <c r="D235" s="2"/>
      <c r="E235" s="2"/>
      <c r="F235" s="2"/>
      <c r="G235" s="116">
        <v>0</v>
      </c>
      <c r="H235" s="2"/>
      <c r="I235" s="38"/>
      <c r="J235" s="1">
        <f t="shared" si="9"/>
        <v>42</v>
      </c>
      <c r="K235" s="23"/>
    </row>
    <row r="236" spans="1:11" x14ac:dyDescent="0.25">
      <c r="A236" s="1">
        <f t="shared" si="8"/>
        <v>43</v>
      </c>
      <c r="B236" s="3" t="s">
        <v>127</v>
      </c>
      <c r="D236" s="2"/>
      <c r="E236" s="2"/>
      <c r="F236" s="2"/>
      <c r="G236" s="103">
        <v>0</v>
      </c>
      <c r="H236" s="2"/>
      <c r="I236" s="5" t="s">
        <v>128</v>
      </c>
      <c r="J236" s="1">
        <f t="shared" si="9"/>
        <v>43</v>
      </c>
      <c r="K236" s="23"/>
    </row>
    <row r="237" spans="1:11" x14ac:dyDescent="0.25">
      <c r="A237" s="1">
        <f t="shared" si="8"/>
        <v>44</v>
      </c>
      <c r="B237" s="3" t="s">
        <v>99</v>
      </c>
      <c r="D237" s="2"/>
      <c r="E237" s="2"/>
      <c r="F237" s="2"/>
      <c r="G237" s="117" t="str">
        <f>G160</f>
        <v>21%</v>
      </c>
      <c r="H237" s="2"/>
      <c r="I237" s="5" t="s">
        <v>177</v>
      </c>
      <c r="J237" s="1">
        <f t="shared" si="9"/>
        <v>44</v>
      </c>
      <c r="K237" s="23"/>
    </row>
    <row r="238" spans="1:11" x14ac:dyDescent="0.25">
      <c r="A238" s="1">
        <f t="shared" si="8"/>
        <v>45</v>
      </c>
      <c r="G238" s="1"/>
      <c r="H238" s="1"/>
      <c r="J238" s="1">
        <f t="shared" si="9"/>
        <v>45</v>
      </c>
      <c r="K238" s="23"/>
    </row>
    <row r="239" spans="1:11" x14ac:dyDescent="0.25">
      <c r="A239" s="1">
        <f t="shared" si="8"/>
        <v>46</v>
      </c>
      <c r="B239" s="3" t="s">
        <v>102</v>
      </c>
      <c r="D239" s="2"/>
      <c r="E239" s="2"/>
      <c r="F239" s="2"/>
      <c r="G239" s="101">
        <f>IFERROR((((G233)+(G235/G236))*G237-(G234/G236))/(1-G237),0)</f>
        <v>0</v>
      </c>
      <c r="H239" s="102"/>
      <c r="I239" s="5" t="s">
        <v>131</v>
      </c>
      <c r="J239" s="1">
        <f t="shared" si="9"/>
        <v>46</v>
      </c>
      <c r="K239" s="23"/>
    </row>
    <row r="240" spans="1:11" x14ac:dyDescent="0.25">
      <c r="A240" s="1">
        <f t="shared" si="8"/>
        <v>47</v>
      </c>
      <c r="B240" s="56" t="s">
        <v>104</v>
      </c>
      <c r="D240" s="56"/>
      <c r="G240" s="92"/>
      <c r="H240" s="92"/>
      <c r="J240" s="1">
        <f t="shared" si="9"/>
        <v>47</v>
      </c>
      <c r="K240" s="23"/>
    </row>
    <row r="241" spans="1:11" x14ac:dyDescent="0.25">
      <c r="A241" s="1">
        <f t="shared" si="8"/>
        <v>48</v>
      </c>
      <c r="G241" s="1"/>
      <c r="H241" s="1"/>
      <c r="J241" s="1">
        <f t="shared" si="9"/>
        <v>48</v>
      </c>
      <c r="K241" s="23"/>
    </row>
    <row r="242" spans="1:11" x14ac:dyDescent="0.25">
      <c r="A242" s="1">
        <f t="shared" si="8"/>
        <v>49</v>
      </c>
      <c r="B242" s="9" t="s">
        <v>105</v>
      </c>
      <c r="C242" s="2"/>
      <c r="D242" s="2"/>
      <c r="E242" s="2"/>
      <c r="F242" s="2"/>
      <c r="G242" s="58"/>
      <c r="H242" s="58"/>
      <c r="I242" s="59"/>
      <c r="J242" s="1">
        <f t="shared" si="9"/>
        <v>49</v>
      </c>
      <c r="K242" s="23"/>
    </row>
    <row r="243" spans="1:11" x14ac:dyDescent="0.25">
      <c r="A243" s="1">
        <f t="shared" si="8"/>
        <v>50</v>
      </c>
      <c r="B243" s="61"/>
      <c r="C243" s="2"/>
      <c r="D243" s="2"/>
      <c r="E243" s="2"/>
      <c r="F243" s="2"/>
      <c r="G243" s="58"/>
      <c r="H243" s="58"/>
      <c r="I243" s="45"/>
      <c r="J243" s="1">
        <f t="shared" si="9"/>
        <v>50</v>
      </c>
      <c r="K243" s="23"/>
    </row>
    <row r="244" spans="1:11" x14ac:dyDescent="0.25">
      <c r="A244" s="1">
        <f t="shared" si="8"/>
        <v>51</v>
      </c>
      <c r="B244" s="44" t="s">
        <v>93</v>
      </c>
      <c r="C244" s="2"/>
      <c r="D244" s="2"/>
      <c r="E244" s="2"/>
      <c r="F244" s="2"/>
      <c r="G244" s="58"/>
      <c r="H244" s="58"/>
      <c r="I244" s="45"/>
      <c r="J244" s="1">
        <f t="shared" si="9"/>
        <v>51</v>
      </c>
      <c r="K244" s="23"/>
    </row>
    <row r="245" spans="1:11" x14ac:dyDescent="0.25">
      <c r="A245" s="1">
        <f t="shared" si="8"/>
        <v>52</v>
      </c>
      <c r="B245" s="3" t="s">
        <v>122</v>
      </c>
      <c r="D245" s="2"/>
      <c r="E245" s="2"/>
      <c r="F245" s="2"/>
      <c r="G245" s="96">
        <f>G233</f>
        <v>0</v>
      </c>
      <c r="H245" s="82"/>
      <c r="I245" s="5" t="s">
        <v>168</v>
      </c>
      <c r="J245" s="1">
        <f t="shared" si="9"/>
        <v>52</v>
      </c>
      <c r="K245" s="23"/>
    </row>
    <row r="246" spans="1:11" x14ac:dyDescent="0.25">
      <c r="A246" s="1">
        <f t="shared" si="8"/>
        <v>53</v>
      </c>
      <c r="B246" s="3" t="s">
        <v>107</v>
      </c>
      <c r="D246" s="2"/>
      <c r="E246" s="2"/>
      <c r="F246" s="2"/>
      <c r="G246" s="71">
        <v>0</v>
      </c>
      <c r="H246" s="20"/>
      <c r="I246" s="5" t="s">
        <v>126</v>
      </c>
      <c r="J246" s="1">
        <f t="shared" si="9"/>
        <v>53</v>
      </c>
      <c r="K246" s="23"/>
    </row>
    <row r="247" spans="1:11" x14ac:dyDescent="0.25">
      <c r="A247" s="1">
        <f t="shared" si="8"/>
        <v>54</v>
      </c>
      <c r="B247" s="3" t="s">
        <v>97</v>
      </c>
      <c r="D247" s="2"/>
      <c r="E247" s="2"/>
      <c r="F247" s="2"/>
      <c r="G247" s="103">
        <f>G235</f>
        <v>0</v>
      </c>
      <c r="H247" s="104"/>
      <c r="I247" s="5" t="s">
        <v>169</v>
      </c>
      <c r="J247" s="1">
        <f t="shared" si="9"/>
        <v>54</v>
      </c>
      <c r="K247" s="23"/>
    </row>
    <row r="248" spans="1:11" x14ac:dyDescent="0.25">
      <c r="A248" s="1">
        <f t="shared" si="8"/>
        <v>55</v>
      </c>
      <c r="B248" s="3" t="s">
        <v>127</v>
      </c>
      <c r="D248" s="2"/>
      <c r="E248" s="2"/>
      <c r="F248" s="2"/>
      <c r="G248" s="103">
        <f>G236</f>
        <v>0</v>
      </c>
      <c r="H248" s="104"/>
      <c r="I248" s="5" t="s">
        <v>170</v>
      </c>
      <c r="J248" s="1">
        <f t="shared" si="9"/>
        <v>55</v>
      </c>
      <c r="K248" s="23"/>
    </row>
    <row r="249" spans="1:11" x14ac:dyDescent="0.25">
      <c r="A249" s="1">
        <f t="shared" si="8"/>
        <v>56</v>
      </c>
      <c r="B249" s="3" t="s">
        <v>111</v>
      </c>
      <c r="D249" s="2"/>
      <c r="E249" s="2"/>
      <c r="F249" s="2"/>
      <c r="G249" s="106">
        <f>G239</f>
        <v>0</v>
      </c>
      <c r="H249" s="107"/>
      <c r="I249" s="5" t="s">
        <v>123</v>
      </c>
      <c r="J249" s="1">
        <f t="shared" si="9"/>
        <v>56</v>
      </c>
      <c r="K249" s="23"/>
    </row>
    <row r="250" spans="1:11" x14ac:dyDescent="0.25">
      <c r="A250" s="1">
        <f t="shared" si="8"/>
        <v>57</v>
      </c>
      <c r="B250" s="3" t="s">
        <v>113</v>
      </c>
      <c r="D250" s="2"/>
      <c r="E250" s="2"/>
      <c r="F250" s="2"/>
      <c r="G250" s="118" t="str">
        <f>G173</f>
        <v>8.84%</v>
      </c>
      <c r="H250" s="2"/>
      <c r="I250" s="5" t="s">
        <v>178</v>
      </c>
      <c r="J250" s="1">
        <f t="shared" si="9"/>
        <v>57</v>
      </c>
      <c r="K250" s="23"/>
    </row>
    <row r="251" spans="1:11" x14ac:dyDescent="0.25">
      <c r="A251" s="1">
        <f t="shared" si="8"/>
        <v>58</v>
      </c>
      <c r="B251" s="4"/>
      <c r="D251" s="2"/>
      <c r="E251" s="2"/>
      <c r="F251" s="2"/>
      <c r="G251" s="108"/>
      <c r="H251" s="108"/>
      <c r="I251" s="62"/>
      <c r="J251" s="1">
        <f t="shared" si="9"/>
        <v>58</v>
      </c>
      <c r="K251" s="23"/>
    </row>
    <row r="252" spans="1:11" x14ac:dyDescent="0.25">
      <c r="A252" s="1">
        <f t="shared" si="8"/>
        <v>59</v>
      </c>
      <c r="B252" s="3" t="s">
        <v>116</v>
      </c>
      <c r="C252" s="1"/>
      <c r="D252" s="1"/>
      <c r="E252" s="2"/>
      <c r="F252" s="2"/>
      <c r="G252" s="101">
        <f>IFERROR((((G245)+(G247/G248)+G239)*G250-(G246/G248))/(1-G250),0)</f>
        <v>0</v>
      </c>
      <c r="H252" s="109"/>
      <c r="I252" s="5" t="s">
        <v>117</v>
      </c>
      <c r="J252" s="1">
        <f t="shared" si="9"/>
        <v>59</v>
      </c>
      <c r="K252" s="23"/>
    </row>
    <row r="253" spans="1:11" x14ac:dyDescent="0.25">
      <c r="A253" s="1">
        <f t="shared" si="8"/>
        <v>60</v>
      </c>
      <c r="B253" s="56" t="s">
        <v>162</v>
      </c>
      <c r="D253" s="56"/>
      <c r="G253" s="1"/>
      <c r="H253" s="1"/>
      <c r="I253" s="5"/>
      <c r="J253" s="1">
        <f t="shared" si="9"/>
        <v>60</v>
      </c>
      <c r="K253" s="23"/>
    </row>
    <row r="254" spans="1:11" x14ac:dyDescent="0.25">
      <c r="A254" s="1">
        <f t="shared" si="8"/>
        <v>61</v>
      </c>
      <c r="G254" s="1"/>
      <c r="H254" s="1"/>
      <c r="I254" s="5"/>
      <c r="J254" s="1">
        <f t="shared" si="9"/>
        <v>61</v>
      </c>
      <c r="K254" s="23"/>
    </row>
    <row r="255" spans="1:11" x14ac:dyDescent="0.25">
      <c r="A255" s="1">
        <f t="shared" si="8"/>
        <v>62</v>
      </c>
      <c r="B255" s="9" t="s">
        <v>124</v>
      </c>
      <c r="G255" s="101">
        <f>G252+G239</f>
        <v>0</v>
      </c>
      <c r="H255" s="102"/>
      <c r="I255" s="5" t="s">
        <v>171</v>
      </c>
      <c r="J255" s="1">
        <f t="shared" si="9"/>
        <v>62</v>
      </c>
      <c r="K255" s="23"/>
    </row>
    <row r="256" spans="1:11" x14ac:dyDescent="0.25">
      <c r="A256" s="1">
        <f t="shared" si="8"/>
        <v>63</v>
      </c>
      <c r="G256" s="1"/>
      <c r="H256" s="1"/>
      <c r="I256" s="5"/>
      <c r="J256" s="1">
        <f t="shared" si="9"/>
        <v>63</v>
      </c>
      <c r="K256" s="23"/>
    </row>
    <row r="257" spans="1:11" x14ac:dyDescent="0.25">
      <c r="A257" s="1">
        <f t="shared" si="8"/>
        <v>64</v>
      </c>
      <c r="B257" s="9" t="s">
        <v>135</v>
      </c>
      <c r="G257" s="67">
        <f>G100</f>
        <v>0</v>
      </c>
      <c r="H257" s="2"/>
      <c r="I257" s="5" t="s">
        <v>136</v>
      </c>
      <c r="J257" s="1">
        <f t="shared" si="9"/>
        <v>64</v>
      </c>
      <c r="K257" s="23"/>
    </row>
    <row r="258" spans="1:11" x14ac:dyDescent="0.25">
      <c r="A258" s="1">
        <f t="shared" si="8"/>
        <v>65</v>
      </c>
      <c r="G258" s="1"/>
      <c r="H258" s="1"/>
      <c r="I258" s="5"/>
      <c r="J258" s="1">
        <f t="shared" si="9"/>
        <v>65</v>
      </c>
      <c r="K258" s="23"/>
    </row>
    <row r="259" spans="1:11" ht="19.5" thickBot="1" x14ac:dyDescent="0.3">
      <c r="A259" s="1">
        <f t="shared" si="8"/>
        <v>66</v>
      </c>
      <c r="B259" s="9" t="s">
        <v>137</v>
      </c>
      <c r="G259" s="70">
        <f>G255+G257</f>
        <v>0</v>
      </c>
      <c r="H259" s="54"/>
      <c r="I259" s="5" t="s">
        <v>173</v>
      </c>
      <c r="J259" s="1">
        <f t="shared" si="9"/>
        <v>66</v>
      </c>
      <c r="K259" s="23"/>
    </row>
    <row r="260" spans="1:11" ht="16.5" thickTop="1" x14ac:dyDescent="0.25">
      <c r="K260" s="23"/>
    </row>
    <row r="261" spans="1:11" ht="18.75" x14ac:dyDescent="0.25">
      <c r="A261" s="37">
        <v>1</v>
      </c>
      <c r="B261" s="3" t="s">
        <v>179</v>
      </c>
      <c r="K261" s="23"/>
    </row>
    <row r="262" spans="1:11" x14ac:dyDescent="0.25">
      <c r="K262" s="23"/>
    </row>
    <row r="263" spans="1:11" x14ac:dyDescent="0.25">
      <c r="K263" s="23"/>
    </row>
    <row r="264" spans="1:11" x14ac:dyDescent="0.25">
      <c r="K264" s="23"/>
    </row>
    <row r="265" spans="1:11" x14ac:dyDescent="0.25">
      <c r="K265" s="23"/>
    </row>
    <row r="266" spans="1:11" x14ac:dyDescent="0.25">
      <c r="K266" s="23"/>
    </row>
    <row r="267" spans="1:11" x14ac:dyDescent="0.25">
      <c r="K267" s="23"/>
    </row>
    <row r="268" spans="1:11" x14ac:dyDescent="0.25">
      <c r="K268" s="23"/>
    </row>
    <row r="269" spans="1:11" x14ac:dyDescent="0.25">
      <c r="K269" s="23"/>
    </row>
    <row r="271" spans="1:11" ht="18.75" x14ac:dyDescent="0.25">
      <c r="A271" s="37"/>
    </row>
  </sheetData>
  <mergeCells count="20">
    <mergeCell ref="B188:I188"/>
    <mergeCell ref="B189:I189"/>
    <mergeCell ref="B110:I110"/>
    <mergeCell ref="B111:I111"/>
    <mergeCell ref="B112:I112"/>
    <mergeCell ref="B185:I185"/>
    <mergeCell ref="B186:I186"/>
    <mergeCell ref="B187:I187"/>
    <mergeCell ref="B109:I109"/>
    <mergeCell ref="B2:I2"/>
    <mergeCell ref="B3:I3"/>
    <mergeCell ref="B4:I4"/>
    <mergeCell ref="B5:I5"/>
    <mergeCell ref="B6:I6"/>
    <mergeCell ref="B70:I70"/>
    <mergeCell ref="B71:I71"/>
    <mergeCell ref="B72:I72"/>
    <mergeCell ref="B73:I73"/>
    <mergeCell ref="B74:I74"/>
    <mergeCell ref="B108:I108"/>
  </mergeCells>
  <printOptions horizontalCentered="1"/>
  <pageMargins left="0.25" right="0.25" top="0.5" bottom="0.65" header="0.25" footer="0.25"/>
  <pageSetup scale="56" orientation="portrait" r:id="rId1"/>
  <headerFooter scaleWithDoc="0" alignWithMargins="0">
    <oddHeader>&amp;CAS FILED</oddHeader>
    <oddFooter>&amp;L&amp;A&amp;C&amp;"Times New Roman,Regular"&amp;10Page 6.&amp;P&amp;R&amp;F</oddFooter>
  </headerFooter>
  <rowBreaks count="3" manualBreakCount="3">
    <brk id="68" max="16383" man="1"/>
    <brk id="106" max="16383" man="1"/>
    <brk id="183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EA6E0-5991-405B-A242-71DC2D7B184E}">
  <sheetPr>
    <pageSetUpPr fitToPage="1"/>
  </sheetPr>
  <dimension ref="A1:J59"/>
  <sheetViews>
    <sheetView zoomScale="80" zoomScaleNormal="80" workbookViewId="0">
      <selection activeCell="K14" sqref="K14"/>
    </sheetView>
  </sheetViews>
  <sheetFormatPr defaultColWidth="9.140625" defaultRowHeight="15.75" x14ac:dyDescent="0.25"/>
  <cols>
    <col min="1" max="1" width="5.140625" style="120" customWidth="1"/>
    <col min="2" max="2" width="12.5703125" style="77" customWidth="1"/>
    <col min="3" max="3" width="20" style="77" customWidth="1"/>
    <col min="4" max="8" width="21.5703125" style="77" customWidth="1"/>
    <col min="9" max="9" width="5.140625" style="120" customWidth="1"/>
    <col min="10" max="10" width="13.5703125" style="77" customWidth="1"/>
    <col min="11" max="11" width="12.5703125" style="77" customWidth="1"/>
    <col min="12" max="16384" width="9.140625" style="77"/>
  </cols>
  <sheetData>
    <row r="1" spans="1:10" x14ac:dyDescent="0.25">
      <c r="D1" s="76"/>
    </row>
    <row r="2" spans="1:10" x14ac:dyDescent="0.25">
      <c r="B2" s="329" t="s">
        <v>0</v>
      </c>
      <c r="C2" s="329"/>
      <c r="D2" s="329"/>
      <c r="E2" s="329"/>
      <c r="F2" s="329"/>
      <c r="G2" s="329"/>
      <c r="H2" s="329"/>
      <c r="I2" s="121"/>
    </row>
    <row r="3" spans="1:10" x14ac:dyDescent="0.25">
      <c r="B3" s="330" t="s">
        <v>240</v>
      </c>
      <c r="C3" s="330"/>
      <c r="D3" s="330"/>
      <c r="E3" s="330"/>
      <c r="F3" s="330"/>
      <c r="G3" s="330"/>
      <c r="H3" s="330"/>
      <c r="I3" s="121"/>
    </row>
    <row r="4" spans="1:10" x14ac:dyDescent="0.25">
      <c r="B4" s="330" t="s">
        <v>241</v>
      </c>
      <c r="C4" s="330"/>
      <c r="D4" s="330"/>
      <c r="E4" s="330"/>
      <c r="F4" s="330"/>
      <c r="G4" s="330"/>
      <c r="H4" s="330"/>
      <c r="I4" s="121"/>
    </row>
    <row r="5" spans="1:10" x14ac:dyDescent="0.25">
      <c r="B5" s="331" t="s">
        <v>3</v>
      </c>
      <c r="C5" s="331"/>
      <c r="D5" s="331"/>
      <c r="E5" s="331"/>
      <c r="F5" s="331"/>
      <c r="G5" s="331"/>
      <c r="H5" s="331"/>
      <c r="I5" s="121"/>
    </row>
    <row r="6" spans="1:10" x14ac:dyDescent="0.25">
      <c r="A6" s="121"/>
      <c r="B6" s="121"/>
      <c r="C6" s="121"/>
      <c r="D6" s="121"/>
      <c r="E6" s="121"/>
      <c r="F6" s="121"/>
      <c r="G6" s="121"/>
      <c r="H6" s="121"/>
      <c r="I6" s="121"/>
    </row>
    <row r="7" spans="1:10" x14ac:dyDescent="0.25">
      <c r="A7" s="1" t="s">
        <v>4</v>
      </c>
      <c r="B7" s="61"/>
      <c r="I7" s="1" t="s">
        <v>4</v>
      </c>
    </row>
    <row r="8" spans="1:10" x14ac:dyDescent="0.25">
      <c r="A8" s="6" t="s">
        <v>6</v>
      </c>
      <c r="B8" s="61"/>
      <c r="I8" s="6" t="s">
        <v>6</v>
      </c>
    </row>
    <row r="9" spans="1:10" x14ac:dyDescent="0.25">
      <c r="A9" s="1">
        <v>1</v>
      </c>
      <c r="C9" s="122" t="s">
        <v>181</v>
      </c>
      <c r="D9" s="122" t="s">
        <v>182</v>
      </c>
      <c r="E9" s="122" t="s">
        <v>183</v>
      </c>
      <c r="F9" s="122" t="s">
        <v>184</v>
      </c>
      <c r="G9" s="122" t="s">
        <v>185</v>
      </c>
      <c r="H9" s="122" t="s">
        <v>186</v>
      </c>
      <c r="I9" s="1">
        <v>1</v>
      </c>
    </row>
    <row r="10" spans="1:10" x14ac:dyDescent="0.25">
      <c r="A10" s="1">
        <f t="shared" ref="A10:A52" si="0">A9+1</f>
        <v>2</v>
      </c>
      <c r="B10" s="123" t="s">
        <v>187</v>
      </c>
      <c r="C10" s="1"/>
      <c r="D10" s="30" t="s">
        <v>188</v>
      </c>
      <c r="E10" s="1"/>
      <c r="F10" s="1" t="s">
        <v>189</v>
      </c>
      <c r="G10" s="1" t="s">
        <v>190</v>
      </c>
      <c r="H10" s="30" t="s">
        <v>191</v>
      </c>
      <c r="I10" s="1">
        <f t="shared" ref="I10:I52" si="1">I9+1</f>
        <v>2</v>
      </c>
    </row>
    <row r="11" spans="1:10" x14ac:dyDescent="0.25">
      <c r="A11" s="1">
        <f t="shared" si="0"/>
        <v>3</v>
      </c>
      <c r="C11" s="122"/>
      <c r="F11" s="2" t="s">
        <v>192</v>
      </c>
      <c r="H11" s="2" t="s">
        <v>192</v>
      </c>
      <c r="I11" s="1">
        <f t="shared" si="1"/>
        <v>3</v>
      </c>
    </row>
    <row r="12" spans="1:10" x14ac:dyDescent="0.25">
      <c r="A12" s="1">
        <f t="shared" si="0"/>
        <v>4</v>
      </c>
      <c r="C12" s="122"/>
      <c r="D12" s="2" t="s">
        <v>193</v>
      </c>
      <c r="E12" s="2"/>
      <c r="F12" s="2" t="s">
        <v>194</v>
      </c>
      <c r="H12" s="2" t="s">
        <v>194</v>
      </c>
      <c r="I12" s="1">
        <f t="shared" si="1"/>
        <v>4</v>
      </c>
    </row>
    <row r="13" spans="1:10" x14ac:dyDescent="0.25">
      <c r="A13" s="1">
        <f t="shared" si="0"/>
        <v>5</v>
      </c>
      <c r="C13" s="2"/>
      <c r="D13" s="2" t="s">
        <v>194</v>
      </c>
      <c r="E13" s="2" t="s">
        <v>193</v>
      </c>
      <c r="F13" s="2" t="s">
        <v>195</v>
      </c>
      <c r="H13" s="2" t="s">
        <v>195</v>
      </c>
      <c r="I13" s="1">
        <f t="shared" si="1"/>
        <v>5</v>
      </c>
    </row>
    <row r="14" spans="1:10" x14ac:dyDescent="0.25">
      <c r="A14" s="1">
        <f t="shared" si="0"/>
        <v>6</v>
      </c>
      <c r="C14" s="2"/>
      <c r="D14" s="2" t="s">
        <v>195</v>
      </c>
      <c r="E14" s="2" t="s">
        <v>196</v>
      </c>
      <c r="F14" s="2" t="s">
        <v>197</v>
      </c>
      <c r="G14" s="2"/>
      <c r="H14" s="2" t="s">
        <v>197</v>
      </c>
      <c r="I14" s="1">
        <f t="shared" si="1"/>
        <v>6</v>
      </c>
    </row>
    <row r="15" spans="1:10" ht="18.75" x14ac:dyDescent="0.25">
      <c r="A15" s="1">
        <f t="shared" si="0"/>
        <v>7</v>
      </c>
      <c r="B15" s="124" t="s">
        <v>198</v>
      </c>
      <c r="C15" s="124" t="s">
        <v>199</v>
      </c>
      <c r="D15" s="125" t="s">
        <v>197</v>
      </c>
      <c r="E15" s="125" t="s">
        <v>200</v>
      </c>
      <c r="F15" s="125" t="s">
        <v>201</v>
      </c>
      <c r="G15" s="126" t="s">
        <v>196</v>
      </c>
      <c r="H15" s="125" t="s">
        <v>202</v>
      </c>
      <c r="I15" s="1">
        <f t="shared" si="1"/>
        <v>7</v>
      </c>
    </row>
    <row r="16" spans="1:10" x14ac:dyDescent="0.25">
      <c r="A16" s="1">
        <f t="shared" si="0"/>
        <v>8</v>
      </c>
      <c r="B16" s="127" t="s">
        <v>203</v>
      </c>
      <c r="C16" s="128">
        <v>2023</v>
      </c>
      <c r="D16" s="140">
        <f>'Pg1 TO6 C1 FERC Adder Refund'!D10/12</f>
        <v>-1637.1953776834609</v>
      </c>
      <c r="E16" s="129">
        <v>5.4000000000000003E-3</v>
      </c>
      <c r="F16" s="130">
        <f>+D16</f>
        <v>-1637.1953776834609</v>
      </c>
      <c r="G16" s="133">
        <f>(D16)/2*E16</f>
        <v>-4.4204275197453446</v>
      </c>
      <c r="H16" s="131">
        <f t="shared" ref="H16:H20" si="2">F16+G16</f>
        <v>-1641.6158052032063</v>
      </c>
      <c r="I16" s="1">
        <f t="shared" si="1"/>
        <v>8</v>
      </c>
      <c r="J16" s="132"/>
    </row>
    <row r="17" spans="1:10" x14ac:dyDescent="0.25">
      <c r="A17" s="1">
        <f t="shared" si="0"/>
        <v>9</v>
      </c>
      <c r="B17" s="127" t="s">
        <v>204</v>
      </c>
      <c r="C17" s="128">
        <v>2023</v>
      </c>
      <c r="D17" s="140">
        <f>$D$16</f>
        <v>-1637.1953776834609</v>
      </c>
      <c r="E17" s="129">
        <v>4.7999999999999996E-3</v>
      </c>
      <c r="F17" s="130">
        <f t="shared" ref="F17:F20" si="3">H16+D17</f>
        <v>-3278.8111828866672</v>
      </c>
      <c r="G17" s="133">
        <f t="shared" ref="G17:G20" si="4">(H16+F17)/2*E17</f>
        <v>-11.809024771415697</v>
      </c>
      <c r="H17" s="131">
        <f t="shared" si="2"/>
        <v>-3290.620207658083</v>
      </c>
      <c r="I17" s="1">
        <f t="shared" si="1"/>
        <v>9</v>
      </c>
      <c r="J17" s="132"/>
    </row>
    <row r="18" spans="1:10" x14ac:dyDescent="0.25">
      <c r="A18" s="1">
        <f t="shared" si="0"/>
        <v>10</v>
      </c>
      <c r="B18" s="127" t="s">
        <v>205</v>
      </c>
      <c r="C18" s="128">
        <v>2023</v>
      </c>
      <c r="D18" s="140">
        <f t="shared" ref="D18:D27" si="5">$D$16</f>
        <v>-1637.1953776834609</v>
      </c>
      <c r="E18" s="129">
        <v>5.4000000000000003E-3</v>
      </c>
      <c r="F18" s="130">
        <f t="shared" si="3"/>
        <v>-4927.8155853415437</v>
      </c>
      <c r="G18" s="133">
        <f t="shared" si="4"/>
        <v>-22.189776641098991</v>
      </c>
      <c r="H18" s="131">
        <f t="shared" si="2"/>
        <v>-4950.0053619826431</v>
      </c>
      <c r="I18" s="1">
        <f t="shared" si="1"/>
        <v>10</v>
      </c>
      <c r="J18" s="132"/>
    </row>
    <row r="19" spans="1:10" x14ac:dyDescent="0.25">
      <c r="A19" s="1">
        <f t="shared" si="0"/>
        <v>11</v>
      </c>
      <c r="B19" s="127" t="s">
        <v>206</v>
      </c>
      <c r="C19" s="128">
        <v>2023</v>
      </c>
      <c r="D19" s="140">
        <f t="shared" si="5"/>
        <v>-1637.1953776834609</v>
      </c>
      <c r="E19" s="129">
        <v>6.1999999999999998E-3</v>
      </c>
      <c r="F19" s="130">
        <f t="shared" si="3"/>
        <v>-6587.2007396661038</v>
      </c>
      <c r="G19" s="133">
        <f t="shared" si="4"/>
        <v>-35.765338915111109</v>
      </c>
      <c r="H19" s="131">
        <f t="shared" si="2"/>
        <v>-6622.9660785812148</v>
      </c>
      <c r="I19" s="1">
        <f t="shared" si="1"/>
        <v>11</v>
      </c>
      <c r="J19" s="132"/>
    </row>
    <row r="20" spans="1:10" x14ac:dyDescent="0.25">
      <c r="A20" s="1">
        <f t="shared" si="0"/>
        <v>12</v>
      </c>
      <c r="B20" s="127" t="s">
        <v>207</v>
      </c>
      <c r="C20" s="128">
        <v>2023</v>
      </c>
      <c r="D20" s="140">
        <f t="shared" si="5"/>
        <v>-1637.1953776834609</v>
      </c>
      <c r="E20" s="129">
        <v>6.4000000000000003E-3</v>
      </c>
      <c r="F20" s="130">
        <f t="shared" si="3"/>
        <v>-8260.1614562646755</v>
      </c>
      <c r="G20" s="133">
        <f t="shared" si="4"/>
        <v>-47.626008111506856</v>
      </c>
      <c r="H20" s="131">
        <f t="shared" si="2"/>
        <v>-8307.7874643761825</v>
      </c>
      <c r="I20" s="1">
        <f t="shared" si="1"/>
        <v>12</v>
      </c>
      <c r="J20" s="132"/>
    </row>
    <row r="21" spans="1:10" x14ac:dyDescent="0.25">
      <c r="A21" s="1">
        <f t="shared" si="0"/>
        <v>13</v>
      </c>
      <c r="B21" s="127" t="s">
        <v>208</v>
      </c>
      <c r="C21" s="128">
        <v>2023</v>
      </c>
      <c r="D21" s="140">
        <f t="shared" si="5"/>
        <v>-1637.1953776834609</v>
      </c>
      <c r="E21" s="129">
        <v>6.1999999999999998E-3</v>
      </c>
      <c r="F21" s="130">
        <f>H20+D21</f>
        <v>-9944.9828420596441</v>
      </c>
      <c r="G21" s="141">
        <f>(H20+F21)/2*E21</f>
        <v>-56.583587949951067</v>
      </c>
      <c r="H21" s="131">
        <f>F21+G21</f>
        <v>-10001.566430009596</v>
      </c>
      <c r="I21" s="1">
        <f t="shared" si="1"/>
        <v>13</v>
      </c>
      <c r="J21" s="132"/>
    </row>
    <row r="22" spans="1:10" x14ac:dyDescent="0.25">
      <c r="A22" s="1">
        <f t="shared" si="0"/>
        <v>14</v>
      </c>
      <c r="B22" s="127" t="s">
        <v>209</v>
      </c>
      <c r="C22" s="128">
        <v>2023</v>
      </c>
      <c r="D22" s="140">
        <f t="shared" si="5"/>
        <v>-1637.1953776834609</v>
      </c>
      <c r="E22" s="129">
        <v>6.7999999999999996E-3</v>
      </c>
      <c r="F22" s="130">
        <f t="shared" ref="F22:F51" si="6">H21+D22</f>
        <v>-11638.761807693058</v>
      </c>
      <c r="G22" s="141">
        <f t="shared" ref="G22:G51" si="7">(H21+F22)/2*E22</f>
        <v>-73.577116008189023</v>
      </c>
      <c r="H22" s="131">
        <f t="shared" ref="H22:H51" si="8">F22+G22</f>
        <v>-11712.338923701247</v>
      </c>
      <c r="I22" s="1">
        <f t="shared" si="1"/>
        <v>14</v>
      </c>
      <c r="J22" s="132"/>
    </row>
    <row r="23" spans="1:10" x14ac:dyDescent="0.25">
      <c r="A23" s="1">
        <f t="shared" si="0"/>
        <v>15</v>
      </c>
      <c r="B23" s="127" t="s">
        <v>210</v>
      </c>
      <c r="C23" s="128">
        <v>2023</v>
      </c>
      <c r="D23" s="140">
        <f t="shared" si="5"/>
        <v>-1637.1953776834609</v>
      </c>
      <c r="E23" s="129">
        <v>6.7999999999999996E-3</v>
      </c>
      <c r="F23" s="130">
        <f t="shared" si="6"/>
        <v>-13349.534301384709</v>
      </c>
      <c r="G23" s="141">
        <f t="shared" si="7"/>
        <v>-85.210368965292233</v>
      </c>
      <c r="H23" s="131">
        <f t="shared" si="8"/>
        <v>-13434.744670350001</v>
      </c>
      <c r="I23" s="1">
        <f t="shared" si="1"/>
        <v>15</v>
      </c>
      <c r="J23" s="132"/>
    </row>
    <row r="24" spans="1:10" x14ac:dyDescent="0.25">
      <c r="A24" s="1">
        <f t="shared" si="0"/>
        <v>16</v>
      </c>
      <c r="B24" s="127" t="s">
        <v>211</v>
      </c>
      <c r="C24" s="128">
        <v>2023</v>
      </c>
      <c r="D24" s="140">
        <f t="shared" si="5"/>
        <v>-1637.1953776834609</v>
      </c>
      <c r="E24" s="129">
        <v>6.6E-3</v>
      </c>
      <c r="F24" s="130">
        <f t="shared" si="6"/>
        <v>-15071.940048033463</v>
      </c>
      <c r="G24" s="141">
        <f t="shared" si="7"/>
        <v>-94.072059570665417</v>
      </c>
      <c r="H24" s="131">
        <f t="shared" si="8"/>
        <v>-15166.012107604129</v>
      </c>
      <c r="I24" s="1">
        <f t="shared" si="1"/>
        <v>16</v>
      </c>
      <c r="J24" s="132"/>
    </row>
    <row r="25" spans="1:10" x14ac:dyDescent="0.25">
      <c r="A25" s="1">
        <f t="shared" si="0"/>
        <v>17</v>
      </c>
      <c r="B25" s="127" t="s">
        <v>212</v>
      </c>
      <c r="C25" s="128">
        <v>2023</v>
      </c>
      <c r="D25" s="140">
        <f t="shared" si="5"/>
        <v>-1637.1953776834609</v>
      </c>
      <c r="E25" s="129">
        <v>7.1000000000000004E-3</v>
      </c>
      <c r="F25" s="130">
        <f t="shared" si="6"/>
        <v>-16803.207485287588</v>
      </c>
      <c r="G25" s="141">
        <f t="shared" si="7"/>
        <v>-113.49072955476561</v>
      </c>
      <c r="H25" s="131">
        <f t="shared" si="8"/>
        <v>-16916.698214842356</v>
      </c>
      <c r="I25" s="1">
        <f t="shared" si="1"/>
        <v>17</v>
      </c>
      <c r="J25" s="132"/>
    </row>
    <row r="26" spans="1:10" x14ac:dyDescent="0.25">
      <c r="A26" s="1">
        <f t="shared" si="0"/>
        <v>18</v>
      </c>
      <c r="B26" s="127" t="s">
        <v>213</v>
      </c>
      <c r="C26" s="128">
        <v>2023</v>
      </c>
      <c r="D26" s="140">
        <f t="shared" si="5"/>
        <v>-1637.1953776834609</v>
      </c>
      <c r="E26" s="129">
        <v>6.8999999999999999E-3</v>
      </c>
      <c r="F26" s="130">
        <f t="shared" si="6"/>
        <v>-18553.893592525816</v>
      </c>
      <c r="G26" s="141">
        <f t="shared" si="7"/>
        <v>-122.37354173542018</v>
      </c>
      <c r="H26" s="131">
        <f t="shared" si="8"/>
        <v>-18676.267134261238</v>
      </c>
      <c r="I26" s="1">
        <f t="shared" si="1"/>
        <v>18</v>
      </c>
      <c r="J26" s="132"/>
    </row>
    <row r="27" spans="1:10" x14ac:dyDescent="0.25">
      <c r="A27" s="1">
        <f t="shared" si="0"/>
        <v>19</v>
      </c>
      <c r="B27" s="134" t="s">
        <v>214</v>
      </c>
      <c r="C27" s="135">
        <v>2023</v>
      </c>
      <c r="D27" s="142">
        <f t="shared" si="5"/>
        <v>-1637.1953776834609</v>
      </c>
      <c r="E27" s="136">
        <v>7.1000000000000004E-3</v>
      </c>
      <c r="F27" s="137">
        <f t="shared" si="6"/>
        <v>-20313.462511944697</v>
      </c>
      <c r="G27" s="138">
        <f t="shared" si="7"/>
        <v>-138.41354024403105</v>
      </c>
      <c r="H27" s="139">
        <f t="shared" si="8"/>
        <v>-20451.876052188727</v>
      </c>
      <c r="I27" s="1">
        <f t="shared" si="1"/>
        <v>19</v>
      </c>
      <c r="J27" s="132"/>
    </row>
    <row r="28" spans="1:10" x14ac:dyDescent="0.25">
      <c r="A28" s="1">
        <f t="shared" si="0"/>
        <v>20</v>
      </c>
      <c r="B28" s="143" t="s">
        <v>203</v>
      </c>
      <c r="C28" s="144">
        <v>2024</v>
      </c>
      <c r="D28" s="140"/>
      <c r="E28" s="129">
        <v>7.1999999999999998E-3</v>
      </c>
      <c r="F28" s="130">
        <f t="shared" si="6"/>
        <v>-20451.876052188727</v>
      </c>
      <c r="G28" s="141">
        <f t="shared" si="7"/>
        <v>-147.25350757575882</v>
      </c>
      <c r="H28" s="131">
        <f t="shared" si="8"/>
        <v>-20599.129559764486</v>
      </c>
      <c r="I28" s="1">
        <f t="shared" si="1"/>
        <v>20</v>
      </c>
      <c r="J28" s="132"/>
    </row>
    <row r="29" spans="1:10" x14ac:dyDescent="0.25">
      <c r="A29" s="1">
        <f t="shared" si="0"/>
        <v>21</v>
      </c>
      <c r="B29" s="143" t="s">
        <v>204</v>
      </c>
      <c r="C29" s="144">
        <v>2024</v>
      </c>
      <c r="D29" s="140"/>
      <c r="E29" s="129">
        <v>6.7999999999999996E-3</v>
      </c>
      <c r="F29" s="130">
        <f t="shared" si="6"/>
        <v>-20599.129559764486</v>
      </c>
      <c r="G29" s="141">
        <f t="shared" si="7"/>
        <v>-140.0740810063985</v>
      </c>
      <c r="H29" s="131">
        <f t="shared" si="8"/>
        <v>-20739.203640770884</v>
      </c>
      <c r="I29" s="1">
        <f t="shared" si="1"/>
        <v>21</v>
      </c>
      <c r="J29" s="132"/>
    </row>
    <row r="30" spans="1:10" x14ac:dyDescent="0.25">
      <c r="A30" s="1">
        <f t="shared" si="0"/>
        <v>22</v>
      </c>
      <c r="B30" s="143" t="s">
        <v>205</v>
      </c>
      <c r="C30" s="144">
        <v>2024</v>
      </c>
      <c r="D30" s="140"/>
      <c r="E30" s="129">
        <v>7.1999999999999998E-3</v>
      </c>
      <c r="F30" s="130">
        <f t="shared" si="6"/>
        <v>-20739.203640770884</v>
      </c>
      <c r="G30" s="141">
        <f t="shared" si="7"/>
        <v>-149.32226621355036</v>
      </c>
      <c r="H30" s="131">
        <f t="shared" si="8"/>
        <v>-20888.525906984432</v>
      </c>
      <c r="I30" s="1">
        <f t="shared" si="1"/>
        <v>22</v>
      </c>
      <c r="J30" s="132"/>
    </row>
    <row r="31" spans="1:10" x14ac:dyDescent="0.25">
      <c r="A31" s="1">
        <f t="shared" si="0"/>
        <v>23</v>
      </c>
      <c r="B31" s="143" t="s">
        <v>206</v>
      </c>
      <c r="C31" s="144">
        <v>2024</v>
      </c>
      <c r="D31" s="140"/>
      <c r="E31" s="129">
        <v>7.0000000000000001E-3</v>
      </c>
      <c r="F31" s="130">
        <f t="shared" si="6"/>
        <v>-20888.525906984432</v>
      </c>
      <c r="G31" s="141">
        <f t="shared" si="7"/>
        <v>-146.21968134889104</v>
      </c>
      <c r="H31" s="131">
        <f t="shared" si="8"/>
        <v>-21034.745588333324</v>
      </c>
      <c r="I31" s="1">
        <f t="shared" si="1"/>
        <v>23</v>
      </c>
      <c r="J31" s="132"/>
    </row>
    <row r="32" spans="1:10" x14ac:dyDescent="0.25">
      <c r="A32" s="1">
        <f t="shared" si="0"/>
        <v>24</v>
      </c>
      <c r="B32" s="143" t="s">
        <v>207</v>
      </c>
      <c r="C32" s="144">
        <v>2024</v>
      </c>
      <c r="D32" s="140"/>
      <c r="E32" s="129">
        <v>7.1999999999999998E-3</v>
      </c>
      <c r="F32" s="130">
        <f t="shared" si="6"/>
        <v>-21034.745588333324</v>
      </c>
      <c r="G32" s="141">
        <f t="shared" si="7"/>
        <v>-151.45016823599994</v>
      </c>
      <c r="H32" s="131">
        <f t="shared" si="8"/>
        <v>-21186.195756569323</v>
      </c>
      <c r="I32" s="1">
        <f t="shared" si="1"/>
        <v>24</v>
      </c>
      <c r="J32" s="132"/>
    </row>
    <row r="33" spans="1:10" x14ac:dyDescent="0.25">
      <c r="A33" s="1">
        <f t="shared" si="0"/>
        <v>25</v>
      </c>
      <c r="B33" s="143" t="s">
        <v>208</v>
      </c>
      <c r="C33" s="144">
        <v>2024</v>
      </c>
      <c r="D33" s="140"/>
      <c r="E33" s="129">
        <v>7.0000000000000001E-3</v>
      </c>
      <c r="F33" s="130">
        <f t="shared" si="6"/>
        <v>-21186.195756569323</v>
      </c>
      <c r="G33" s="141">
        <f t="shared" si="7"/>
        <v>-148.30337029598527</v>
      </c>
      <c r="H33" s="131">
        <f t="shared" si="8"/>
        <v>-21334.499126865307</v>
      </c>
      <c r="I33" s="1">
        <f t="shared" si="1"/>
        <v>25</v>
      </c>
      <c r="J33" s="132"/>
    </row>
    <row r="34" spans="1:10" x14ac:dyDescent="0.25">
      <c r="A34" s="1">
        <f t="shared" si="0"/>
        <v>26</v>
      </c>
      <c r="B34" s="143" t="s">
        <v>209</v>
      </c>
      <c r="C34" s="144">
        <v>2024</v>
      </c>
      <c r="D34" s="140"/>
      <c r="E34" s="129">
        <v>7.1999999999999998E-3</v>
      </c>
      <c r="F34" s="130">
        <f t="shared" si="6"/>
        <v>-21334.499126865307</v>
      </c>
      <c r="G34" s="141">
        <f t="shared" si="7"/>
        <v>-153.60839371343022</v>
      </c>
      <c r="H34" s="131">
        <f t="shared" si="8"/>
        <v>-21488.107520578738</v>
      </c>
      <c r="I34" s="1">
        <f t="shared" si="1"/>
        <v>26</v>
      </c>
      <c r="J34" s="132"/>
    </row>
    <row r="35" spans="1:10" x14ac:dyDescent="0.25">
      <c r="A35" s="1">
        <f t="shared" si="0"/>
        <v>27</v>
      </c>
      <c r="B35" s="143" t="s">
        <v>210</v>
      </c>
      <c r="C35" s="144">
        <v>2024</v>
      </c>
      <c r="D35" s="140"/>
      <c r="E35" s="129">
        <v>7.1999999999999998E-3</v>
      </c>
      <c r="F35" s="130">
        <f t="shared" si="6"/>
        <v>-21488.107520578738</v>
      </c>
      <c r="G35" s="141">
        <f t="shared" si="7"/>
        <v>-154.71437414816691</v>
      </c>
      <c r="H35" s="131">
        <f t="shared" si="8"/>
        <v>-21642.821894726905</v>
      </c>
      <c r="I35" s="1">
        <f t="shared" si="1"/>
        <v>27</v>
      </c>
      <c r="J35" s="132"/>
    </row>
    <row r="36" spans="1:10" x14ac:dyDescent="0.25">
      <c r="A36" s="1">
        <f t="shared" si="0"/>
        <v>28</v>
      </c>
      <c r="B36" s="143" t="s">
        <v>211</v>
      </c>
      <c r="C36" s="144">
        <v>2024</v>
      </c>
      <c r="D36" s="140"/>
      <c r="E36" s="129">
        <v>7.0000000000000001E-3</v>
      </c>
      <c r="F36" s="130">
        <f t="shared" si="6"/>
        <v>-21642.821894726905</v>
      </c>
      <c r="G36" s="141">
        <f t="shared" si="7"/>
        <v>-151.49975326308834</v>
      </c>
      <c r="H36" s="131">
        <f t="shared" si="8"/>
        <v>-21794.321647989993</v>
      </c>
      <c r="I36" s="1">
        <f t="shared" si="1"/>
        <v>28</v>
      </c>
      <c r="J36" s="132"/>
    </row>
    <row r="37" spans="1:10" x14ac:dyDescent="0.25">
      <c r="A37" s="1">
        <f t="shared" si="0"/>
        <v>29</v>
      </c>
      <c r="B37" s="143" t="s">
        <v>212</v>
      </c>
      <c r="C37" s="144">
        <v>2024</v>
      </c>
      <c r="D37" s="140"/>
      <c r="E37" s="129">
        <v>7.1999999999999998E-3</v>
      </c>
      <c r="F37" s="130">
        <f t="shared" si="6"/>
        <v>-21794.321647989993</v>
      </c>
      <c r="G37" s="141">
        <f t="shared" si="7"/>
        <v>-156.91911586552794</v>
      </c>
      <c r="H37" s="131">
        <f t="shared" si="8"/>
        <v>-21951.24076385552</v>
      </c>
      <c r="I37" s="1">
        <f t="shared" si="1"/>
        <v>29</v>
      </c>
      <c r="J37" s="132"/>
    </row>
    <row r="38" spans="1:10" x14ac:dyDescent="0.25">
      <c r="A38" s="1">
        <f t="shared" si="0"/>
        <v>30</v>
      </c>
      <c r="B38" s="143" t="s">
        <v>213</v>
      </c>
      <c r="C38" s="144">
        <v>2024</v>
      </c>
      <c r="D38" s="140"/>
      <c r="E38" s="129">
        <v>7.0000000000000001E-3</v>
      </c>
      <c r="F38" s="130">
        <f t="shared" si="6"/>
        <v>-21951.24076385552</v>
      </c>
      <c r="G38" s="141">
        <f t="shared" si="7"/>
        <v>-153.65868534698865</v>
      </c>
      <c r="H38" s="131">
        <f t="shared" si="8"/>
        <v>-22104.899449202509</v>
      </c>
      <c r="I38" s="1">
        <f t="shared" si="1"/>
        <v>30</v>
      </c>
      <c r="J38" s="132"/>
    </row>
    <row r="39" spans="1:10" x14ac:dyDescent="0.25">
      <c r="A39" s="1">
        <f t="shared" si="0"/>
        <v>31</v>
      </c>
      <c r="B39" s="145" t="s">
        <v>214</v>
      </c>
      <c r="C39" s="146">
        <v>2024</v>
      </c>
      <c r="D39" s="142"/>
      <c r="E39" s="136">
        <v>7.1999999999999998E-3</v>
      </c>
      <c r="F39" s="137">
        <f t="shared" si="6"/>
        <v>-22104.899449202509</v>
      </c>
      <c r="G39" s="138">
        <f t="shared" si="7"/>
        <v>-159.15527603425807</v>
      </c>
      <c r="H39" s="139">
        <f t="shared" si="8"/>
        <v>-22264.054725236765</v>
      </c>
      <c r="I39" s="1">
        <f t="shared" si="1"/>
        <v>31</v>
      </c>
      <c r="J39" s="132"/>
    </row>
    <row r="40" spans="1:10" x14ac:dyDescent="0.25">
      <c r="A40" s="1">
        <f t="shared" si="0"/>
        <v>32</v>
      </c>
      <c r="B40" s="143" t="s">
        <v>203</v>
      </c>
      <c r="C40" s="144">
        <v>2025</v>
      </c>
      <c r="D40" s="147"/>
      <c r="E40" s="129">
        <v>6.7999999999999996E-3</v>
      </c>
      <c r="F40" s="130">
        <f t="shared" si="6"/>
        <v>-22264.054725236765</v>
      </c>
      <c r="G40" s="141">
        <f t="shared" si="7"/>
        <v>-151.39557213160998</v>
      </c>
      <c r="H40" s="131">
        <f t="shared" si="8"/>
        <v>-22415.450297368374</v>
      </c>
      <c r="I40" s="1">
        <f t="shared" si="1"/>
        <v>32</v>
      </c>
      <c r="J40" s="132"/>
    </row>
    <row r="41" spans="1:10" x14ac:dyDescent="0.25">
      <c r="A41" s="1">
        <f t="shared" si="0"/>
        <v>33</v>
      </c>
      <c r="B41" s="143" t="s">
        <v>204</v>
      </c>
      <c r="C41" s="144">
        <v>2025</v>
      </c>
      <c r="D41" s="147"/>
      <c r="E41" s="129">
        <v>6.1999999999999998E-3</v>
      </c>
      <c r="F41" s="130">
        <f t="shared" si="6"/>
        <v>-22415.450297368374</v>
      </c>
      <c r="G41" s="141">
        <f t="shared" si="7"/>
        <v>-138.97579184368391</v>
      </c>
      <c r="H41" s="131">
        <f t="shared" si="8"/>
        <v>-22554.426089212058</v>
      </c>
      <c r="I41" s="1">
        <f t="shared" si="1"/>
        <v>33</v>
      </c>
      <c r="J41" s="132"/>
    </row>
    <row r="42" spans="1:10" x14ac:dyDescent="0.25">
      <c r="A42" s="1">
        <f t="shared" si="0"/>
        <v>34</v>
      </c>
      <c r="B42" s="143" t="s">
        <v>205</v>
      </c>
      <c r="C42" s="144">
        <v>2025</v>
      </c>
      <c r="D42" s="147"/>
      <c r="E42" s="129">
        <v>6.7999999999999996E-3</v>
      </c>
      <c r="F42" s="130">
        <f t="shared" si="6"/>
        <v>-22554.426089212058</v>
      </c>
      <c r="G42" s="141">
        <f t="shared" si="7"/>
        <v>-153.37009740664197</v>
      </c>
      <c r="H42" s="131">
        <f t="shared" si="8"/>
        <v>-22707.7961866187</v>
      </c>
      <c r="I42" s="1">
        <f t="shared" si="1"/>
        <v>34</v>
      </c>
      <c r="J42" s="132"/>
    </row>
    <row r="43" spans="1:10" x14ac:dyDescent="0.25">
      <c r="A43" s="1">
        <f t="shared" si="0"/>
        <v>35</v>
      </c>
      <c r="B43" s="143" t="s">
        <v>206</v>
      </c>
      <c r="C43" s="144">
        <v>2025</v>
      </c>
      <c r="D43" s="147"/>
      <c r="E43" s="129">
        <v>6.1999999999999998E-3</v>
      </c>
      <c r="F43" s="130">
        <f t="shared" si="6"/>
        <v>-22707.7961866187</v>
      </c>
      <c r="G43" s="141">
        <f t="shared" si="7"/>
        <v>-140.78833635703594</v>
      </c>
      <c r="H43" s="131">
        <f t="shared" si="8"/>
        <v>-22848.584522975736</v>
      </c>
      <c r="I43" s="1">
        <f t="shared" si="1"/>
        <v>35</v>
      </c>
      <c r="J43" s="132"/>
    </row>
    <row r="44" spans="1:10" x14ac:dyDescent="0.25">
      <c r="A44" s="1">
        <f t="shared" si="0"/>
        <v>36</v>
      </c>
      <c r="B44" s="143" t="s">
        <v>207</v>
      </c>
      <c r="C44" s="144">
        <v>2025</v>
      </c>
      <c r="D44" s="147"/>
      <c r="E44" s="129">
        <v>6.4000000000000003E-3</v>
      </c>
      <c r="F44" s="130">
        <f t="shared" si="6"/>
        <v>-22848.584522975736</v>
      </c>
      <c r="G44" s="141">
        <f t="shared" si="7"/>
        <v>-146.23094094704473</v>
      </c>
      <c r="H44" s="131">
        <f t="shared" si="8"/>
        <v>-22994.81546392278</v>
      </c>
      <c r="I44" s="1">
        <f t="shared" si="1"/>
        <v>36</v>
      </c>
      <c r="J44" s="132"/>
    </row>
    <row r="45" spans="1:10" x14ac:dyDescent="0.25">
      <c r="A45" s="1">
        <f t="shared" si="0"/>
        <v>37</v>
      </c>
      <c r="B45" s="143" t="s">
        <v>208</v>
      </c>
      <c r="C45" s="144">
        <v>2025</v>
      </c>
      <c r="D45" s="147"/>
      <c r="E45" s="129">
        <v>6.1999999999999998E-3</v>
      </c>
      <c r="F45" s="130">
        <f t="shared" si="6"/>
        <v>-22994.81546392278</v>
      </c>
      <c r="G45" s="141">
        <f t="shared" si="7"/>
        <v>-142.56785587632123</v>
      </c>
      <c r="H45" s="131">
        <f t="shared" si="8"/>
        <v>-23137.383319799101</v>
      </c>
      <c r="I45" s="1">
        <f t="shared" si="1"/>
        <v>37</v>
      </c>
      <c r="J45" s="132"/>
    </row>
    <row r="46" spans="1:10" x14ac:dyDescent="0.25">
      <c r="A46" s="1">
        <f t="shared" si="0"/>
        <v>38</v>
      </c>
      <c r="B46" s="143" t="s">
        <v>209</v>
      </c>
      <c r="C46" s="144">
        <v>2025</v>
      </c>
      <c r="D46" s="147"/>
      <c r="E46" s="148">
        <v>6.7999999999999996E-3</v>
      </c>
      <c r="F46" s="130">
        <f t="shared" si="6"/>
        <v>-23137.383319799101</v>
      </c>
      <c r="G46" s="141">
        <f t="shared" si="7"/>
        <v>-157.33420657463387</v>
      </c>
      <c r="H46" s="131">
        <f t="shared" si="8"/>
        <v>-23294.717526373734</v>
      </c>
      <c r="I46" s="1">
        <f t="shared" si="1"/>
        <v>38</v>
      </c>
      <c r="J46" s="132"/>
    </row>
    <row r="47" spans="1:10" x14ac:dyDescent="0.25">
      <c r="A47" s="1">
        <f t="shared" si="0"/>
        <v>39</v>
      </c>
      <c r="B47" s="143" t="s">
        <v>210</v>
      </c>
      <c r="C47" s="144">
        <v>2025</v>
      </c>
      <c r="D47" s="147"/>
      <c r="E47" s="148">
        <v>6.7999999999999996E-3</v>
      </c>
      <c r="F47" s="130">
        <f t="shared" si="6"/>
        <v>-23294.717526373734</v>
      </c>
      <c r="G47" s="141">
        <f t="shared" si="7"/>
        <v>-158.40407917934138</v>
      </c>
      <c r="H47" s="131">
        <f t="shared" si="8"/>
        <v>-23453.121605553075</v>
      </c>
      <c r="I47" s="1">
        <f t="shared" si="1"/>
        <v>39</v>
      </c>
      <c r="J47" s="132"/>
    </row>
    <row r="48" spans="1:10" x14ac:dyDescent="0.25">
      <c r="A48" s="1">
        <f t="shared" si="0"/>
        <v>40</v>
      </c>
      <c r="B48" s="143" t="s">
        <v>211</v>
      </c>
      <c r="C48" s="144">
        <v>2025</v>
      </c>
      <c r="D48" s="147"/>
      <c r="E48" s="148">
        <v>6.7999999999999996E-3</v>
      </c>
      <c r="F48" s="130">
        <f t="shared" si="6"/>
        <v>-23453.121605553075</v>
      </c>
      <c r="G48" s="141">
        <f t="shared" si="7"/>
        <v>-159.48122691776089</v>
      </c>
      <c r="H48" s="131">
        <f t="shared" si="8"/>
        <v>-23612.602832470835</v>
      </c>
      <c r="I48" s="1">
        <f t="shared" si="1"/>
        <v>40</v>
      </c>
      <c r="J48" s="132"/>
    </row>
    <row r="49" spans="1:10" x14ac:dyDescent="0.25">
      <c r="A49" s="1">
        <f t="shared" si="0"/>
        <v>41</v>
      </c>
      <c r="B49" s="143" t="s">
        <v>212</v>
      </c>
      <c r="C49" s="144">
        <v>2025</v>
      </c>
      <c r="D49" s="147"/>
      <c r="E49" s="148">
        <v>6.7999999999999996E-3</v>
      </c>
      <c r="F49" s="130">
        <f t="shared" si="6"/>
        <v>-23612.602832470835</v>
      </c>
      <c r="G49" s="141">
        <f t="shared" si="7"/>
        <v>-160.56569926080167</v>
      </c>
      <c r="H49" s="131">
        <f t="shared" si="8"/>
        <v>-23773.168531731637</v>
      </c>
      <c r="I49" s="1">
        <f t="shared" si="1"/>
        <v>41</v>
      </c>
      <c r="J49" s="132"/>
    </row>
    <row r="50" spans="1:10" x14ac:dyDescent="0.25">
      <c r="A50" s="1">
        <f t="shared" si="0"/>
        <v>42</v>
      </c>
      <c r="B50" s="143" t="s">
        <v>213</v>
      </c>
      <c r="C50" s="144">
        <v>2025</v>
      </c>
      <c r="D50" s="147"/>
      <c r="E50" s="148">
        <v>6.7999999999999996E-3</v>
      </c>
      <c r="F50" s="130">
        <f t="shared" si="6"/>
        <v>-23773.168531731637</v>
      </c>
      <c r="G50" s="141">
        <f t="shared" si="7"/>
        <v>-161.65754601577513</v>
      </c>
      <c r="H50" s="131">
        <f t="shared" si="8"/>
        <v>-23934.826077747413</v>
      </c>
      <c r="I50" s="1">
        <f t="shared" si="1"/>
        <v>42</v>
      </c>
      <c r="J50" s="132"/>
    </row>
    <row r="51" spans="1:10" x14ac:dyDescent="0.25">
      <c r="A51" s="1">
        <f t="shared" si="0"/>
        <v>43</v>
      </c>
      <c r="B51" s="145" t="s">
        <v>214</v>
      </c>
      <c r="C51" s="146">
        <v>2025</v>
      </c>
      <c r="D51" s="149"/>
      <c r="E51" s="150">
        <v>6.7999999999999996E-3</v>
      </c>
      <c r="F51" s="137">
        <f t="shared" si="6"/>
        <v>-23934.826077747413</v>
      </c>
      <c r="G51" s="138">
        <f t="shared" si="7"/>
        <v>-162.75681732868239</v>
      </c>
      <c r="H51" s="139">
        <f t="shared" si="8"/>
        <v>-24097.582895076095</v>
      </c>
      <c r="I51" s="1">
        <f t="shared" si="1"/>
        <v>43</v>
      </c>
      <c r="J51" s="132"/>
    </row>
    <row r="52" spans="1:10" ht="16.5" thickBot="1" x14ac:dyDescent="0.3">
      <c r="A52" s="1">
        <f t="shared" si="0"/>
        <v>44</v>
      </c>
      <c r="D52" s="151">
        <f>SUM(D16:D51)</f>
        <v>-19646.344532201532</v>
      </c>
      <c r="E52" s="152"/>
      <c r="F52" s="153"/>
      <c r="G52" s="154">
        <f>SUM(G16:G51)</f>
        <v>-4451.2383628745702</v>
      </c>
      <c r="H52" s="155"/>
      <c r="I52" s="1">
        <f t="shared" si="1"/>
        <v>44</v>
      </c>
    </row>
    <row r="53" spans="1:10" s="120" customFormat="1" ht="16.5" thickTop="1" x14ac:dyDescent="0.25">
      <c r="B53" s="77"/>
      <c r="C53" s="77"/>
      <c r="D53" s="156"/>
      <c r="E53" s="156"/>
      <c r="F53" s="156"/>
      <c r="G53" s="157"/>
      <c r="H53" s="157"/>
      <c r="J53" s="77"/>
    </row>
    <row r="54" spans="1:10" s="120" customFormat="1" ht="18.75" x14ac:dyDescent="0.25">
      <c r="A54" s="158">
        <v>1</v>
      </c>
      <c r="B54" s="77" t="s">
        <v>215</v>
      </c>
      <c r="C54" s="159"/>
      <c r="D54" s="77"/>
      <c r="E54" s="77"/>
      <c r="F54" s="77"/>
      <c r="G54" s="77"/>
      <c r="H54" s="77"/>
      <c r="J54" s="77"/>
    </row>
    <row r="55" spans="1:10" s="120" customFormat="1" ht="18.75" x14ac:dyDescent="0.25">
      <c r="A55" s="158">
        <v>2</v>
      </c>
      <c r="B55" s="77" t="s">
        <v>216</v>
      </c>
      <c r="C55" s="77"/>
      <c r="D55" s="77"/>
      <c r="E55" s="77"/>
      <c r="F55" s="77"/>
      <c r="G55" s="77"/>
      <c r="H55" s="77"/>
      <c r="J55" s="77"/>
    </row>
    <row r="56" spans="1:10" s="120" customFormat="1" ht="18.75" x14ac:dyDescent="0.25">
      <c r="A56" s="158">
        <v>3</v>
      </c>
      <c r="B56" s="77" t="s">
        <v>217</v>
      </c>
      <c r="C56" s="77"/>
      <c r="D56" s="77"/>
      <c r="E56" s="77"/>
      <c r="F56" s="77"/>
      <c r="G56" s="77"/>
      <c r="H56" s="77"/>
      <c r="J56" s="77"/>
    </row>
    <row r="57" spans="1:10" s="120" customFormat="1" x14ac:dyDescent="0.25">
      <c r="B57" s="77" t="s">
        <v>218</v>
      </c>
      <c r="C57" s="77"/>
      <c r="D57" s="77"/>
      <c r="E57" s="77"/>
      <c r="F57" s="77"/>
      <c r="G57" s="77"/>
      <c r="H57" s="77"/>
      <c r="J57" s="77"/>
    </row>
    <row r="58" spans="1:10" s="120" customFormat="1" x14ac:dyDescent="0.25">
      <c r="A58" s="160"/>
      <c r="B58" s="161" t="s">
        <v>219</v>
      </c>
      <c r="C58" s="161"/>
      <c r="D58" s="77"/>
      <c r="E58" s="77"/>
      <c r="F58" s="77"/>
      <c r="G58" s="77"/>
      <c r="H58" s="77"/>
      <c r="J58" s="77"/>
    </row>
    <row r="59" spans="1:10" s="120" customFormat="1" x14ac:dyDescent="0.25">
      <c r="A59" s="162"/>
      <c r="B59" s="163" t="s">
        <v>220</v>
      </c>
      <c r="C59" s="163"/>
      <c r="D59" s="77"/>
      <c r="E59" s="77"/>
      <c r="F59" s="77"/>
      <c r="G59" s="77"/>
      <c r="H59" s="77"/>
      <c r="J59" s="77"/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5" header="0.25" footer="0.25"/>
  <pageSetup scale="68" orientation="portrait" r:id="rId1"/>
  <headerFooter scaleWithDoc="0" alignWithMargins="0">
    <oddFooter>&amp;L&amp;A&amp;CPage 7&amp;R&amp;F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883EE-D296-4FD8-81AE-E311E033AD67}">
  <sheetPr>
    <pageSetUpPr fitToPage="1"/>
  </sheetPr>
  <dimension ref="A1"/>
  <sheetViews>
    <sheetView view="pageBreakPreview" zoomScale="60" zoomScaleNormal="100" workbookViewId="0">
      <selection activeCell="B3" sqref="B3"/>
    </sheetView>
  </sheetViews>
  <sheetFormatPr defaultRowHeight="15" x14ac:dyDescent="0.25"/>
  <cols>
    <col min="1" max="1" width="6" customWidth="1"/>
  </cols>
  <sheetData>
    <row r="1" spans="1:1" x14ac:dyDescent="0.25">
      <c r="A1" s="119" t="s">
        <v>180</v>
      </c>
    </row>
  </sheetData>
  <printOptions horizontalCentered="1"/>
  <pageMargins left="0.25" right="0.25" top="0.5" bottom="0.5" header="0.25" footer="0.25"/>
  <pageSetup scale="24" orientation="portrait" r:id="rId1"/>
  <headerFooter scaleWithDoc="0" alignWithMargins="0">
    <oddFooter>&amp;C&amp;A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2037A8-120D-446F-941A-30ECF723C1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E73049-A103-4F8F-98E4-5960E979D8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E0302-457B-45C8-8F5A-7649E586AC59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d3533485-01ac-4c85-a144-d07c02817ce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fc4548d-ff52-42f9-a254-3bffe5157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Pg1 TO6 C1 FERC Adder Refund</vt:lpstr>
      <vt:lpstr>Pg2 BK-1 Comparison TO6 C1 </vt:lpstr>
      <vt:lpstr>Pg3 BK-1 TO6 C1_Revised</vt:lpstr>
      <vt:lpstr>Pg4 BK-1 TO6 C1_As Filed</vt:lpstr>
      <vt:lpstr>Pg5 Rev Stmt AV</vt:lpstr>
      <vt:lpstr>Pg6 True-Up Stmt AV_As Filed</vt:lpstr>
      <vt:lpstr>Pg7 TO6 C1 Int Calc</vt:lpstr>
      <vt:lpstr>FERC Interest Rates</vt:lpstr>
      <vt:lpstr>'Pg2 BK-1 Comparison TO6 C1 '!Print_Area</vt:lpstr>
      <vt:lpstr>'Pg4 BK-1 TO6 C1_As Filed'!Print_Area</vt:lpstr>
      <vt:lpstr>'Pg5 Rev Stmt AV'!Print_Area</vt:lpstr>
      <vt:lpstr>'Pg6 True-Up Stmt AV_As Filed'!Print_Area</vt:lpstr>
      <vt:lpstr>'Pg7 TO6 C1 Int Calc'!Print_Area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Jenny L.</dc:creator>
  <cp:lastModifiedBy>Pham, Jenny L.</cp:lastModifiedBy>
  <cp:lastPrinted>2025-06-10T14:06:53Z</cp:lastPrinted>
  <dcterms:created xsi:type="dcterms:W3CDTF">2025-05-23T23:49:08Z</dcterms:created>
  <dcterms:modified xsi:type="dcterms:W3CDTF">2025-06-10T19:24:56Z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0x010100B2C66BA30F6EC541B9CEB3D9AC6A7FD3</vt:lpwstr>
  </property>
  <property fmtid="{D5CDD505-2E9C-101B-9397-08002B2CF9AE}" pid="3" name="MediaServiceImageTags">
    <vt:lpwstr/>
  </property>
</Properties>
</file>